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9525"/>
  </bookViews>
  <sheets>
    <sheet name="Tablica 1" sheetId="1" r:id="rId1"/>
    <sheet name="Grafikon 1" sheetId="4" r:id="rId2"/>
    <sheet name="Grafikon 2. proračuni" sheetId="6" r:id="rId3"/>
    <sheet name="Grafikon 2. neprofitni" sheetId="7" r:id="rId4"/>
  </sheets>
  <calcPr calcId="145621"/>
</workbook>
</file>

<file path=xl/calcChain.xml><?xml version="1.0" encoding="utf-8"?>
<calcChain xmlns="http://schemas.openxmlformats.org/spreadsheetml/2006/main">
  <c r="O8" i="7" l="1"/>
  <c r="N8" i="7"/>
  <c r="C8" i="7"/>
  <c r="P8" i="7" s="1"/>
  <c r="O7" i="7"/>
  <c r="N7" i="7"/>
  <c r="C7" i="7"/>
  <c r="J7" i="7" s="1"/>
  <c r="O6" i="7"/>
  <c r="N6" i="7"/>
  <c r="C6" i="7"/>
  <c r="J6" i="7" s="1"/>
  <c r="O5" i="7"/>
  <c r="N5" i="7"/>
  <c r="C5" i="7"/>
  <c r="J5" i="7" s="1"/>
  <c r="O4" i="7"/>
  <c r="N4" i="7"/>
  <c r="C4" i="7"/>
  <c r="P4" i="7" s="1"/>
  <c r="O8" i="6"/>
  <c r="N8" i="6"/>
  <c r="C8" i="6"/>
  <c r="M8" i="6" s="1"/>
  <c r="O7" i="6"/>
  <c r="N7" i="6"/>
  <c r="O6" i="6"/>
  <c r="N6" i="6"/>
  <c r="C6" i="6"/>
  <c r="M6" i="6" s="1"/>
  <c r="O5" i="6"/>
  <c r="N5" i="6"/>
  <c r="C5" i="6"/>
  <c r="M5" i="6" s="1"/>
  <c r="O4" i="6"/>
  <c r="N4" i="6"/>
  <c r="C4" i="6"/>
  <c r="M4" i="6" s="1"/>
  <c r="O8" i="4"/>
  <c r="N8" i="4"/>
  <c r="C8" i="4"/>
  <c r="P8" i="4" s="1"/>
  <c r="O7" i="4"/>
  <c r="N7" i="4"/>
  <c r="C7" i="4"/>
  <c r="P7" i="4" s="1"/>
  <c r="O6" i="4"/>
  <c r="N6" i="4"/>
  <c r="C6" i="4"/>
  <c r="P6" i="4" s="1"/>
  <c r="O5" i="4"/>
  <c r="N5" i="4"/>
  <c r="C5" i="4"/>
  <c r="P5" i="4" s="1"/>
  <c r="O4" i="4"/>
  <c r="C4" i="4" s="1"/>
  <c r="N4" i="4"/>
  <c r="L28" i="1"/>
  <c r="K28" i="1"/>
  <c r="I28" i="1"/>
  <c r="H28" i="1"/>
  <c r="G28" i="1"/>
  <c r="F28" i="1"/>
  <c r="E28" i="1"/>
  <c r="D28" i="1"/>
  <c r="O27" i="1"/>
  <c r="P27" i="1" s="1"/>
  <c r="N27" i="1"/>
  <c r="C27" i="1"/>
  <c r="M27" i="1" s="1"/>
  <c r="O26" i="1"/>
  <c r="P26" i="1" s="1"/>
  <c r="N26" i="1"/>
  <c r="C26" i="1"/>
  <c r="M26" i="1" s="1"/>
  <c r="O25" i="1"/>
  <c r="P25" i="1" s="1"/>
  <c r="N25" i="1"/>
  <c r="C25" i="1"/>
  <c r="M25" i="1" s="1"/>
  <c r="O24" i="1"/>
  <c r="P24" i="1" s="1"/>
  <c r="N24" i="1"/>
  <c r="C24" i="1"/>
  <c r="M24" i="1" s="1"/>
  <c r="O23" i="1"/>
  <c r="P23" i="1" s="1"/>
  <c r="N23" i="1"/>
  <c r="C23" i="1"/>
  <c r="M23" i="1" s="1"/>
  <c r="O22" i="1"/>
  <c r="P22" i="1" s="1"/>
  <c r="N22" i="1"/>
  <c r="C22" i="1"/>
  <c r="M22" i="1" s="1"/>
  <c r="O21" i="1"/>
  <c r="P21" i="1" s="1"/>
  <c r="N21" i="1"/>
  <c r="C21" i="1"/>
  <c r="M21" i="1" s="1"/>
  <c r="O20" i="1"/>
  <c r="P20" i="1" s="1"/>
  <c r="N20" i="1"/>
  <c r="C20" i="1"/>
  <c r="M20" i="1" s="1"/>
  <c r="O19" i="1"/>
  <c r="P19" i="1" s="1"/>
  <c r="N19" i="1"/>
  <c r="C19" i="1"/>
  <c r="M19" i="1" s="1"/>
  <c r="O18" i="1"/>
  <c r="P18" i="1" s="1"/>
  <c r="N18" i="1"/>
  <c r="C18" i="1"/>
  <c r="M18" i="1" s="1"/>
  <c r="O17" i="1"/>
  <c r="P17" i="1" s="1"/>
  <c r="N17" i="1"/>
  <c r="C17" i="1"/>
  <c r="M17" i="1" s="1"/>
  <c r="O16" i="1"/>
  <c r="P16" i="1" s="1"/>
  <c r="N16" i="1"/>
  <c r="C16" i="1"/>
  <c r="M16" i="1" s="1"/>
  <c r="O15" i="1"/>
  <c r="P15" i="1" s="1"/>
  <c r="N15" i="1"/>
  <c r="C15" i="1"/>
  <c r="M15" i="1" s="1"/>
  <c r="O14" i="1"/>
  <c r="P14" i="1" s="1"/>
  <c r="N14" i="1"/>
  <c r="C14" i="1"/>
  <c r="M14" i="1" s="1"/>
  <c r="O13" i="1"/>
  <c r="P13" i="1" s="1"/>
  <c r="N13" i="1"/>
  <c r="C13" i="1"/>
  <c r="M13" i="1" s="1"/>
  <c r="O12" i="1"/>
  <c r="P12" i="1" s="1"/>
  <c r="N12" i="1"/>
  <c r="C12" i="1"/>
  <c r="M12" i="1" s="1"/>
  <c r="O11" i="1"/>
  <c r="P11" i="1" s="1"/>
  <c r="N11" i="1"/>
  <c r="C11" i="1"/>
  <c r="M11" i="1" s="1"/>
  <c r="O10" i="1"/>
  <c r="P10" i="1" s="1"/>
  <c r="N10" i="1"/>
  <c r="C10" i="1"/>
  <c r="M10" i="1" s="1"/>
  <c r="O9" i="1"/>
  <c r="P9" i="1" s="1"/>
  <c r="N9" i="1"/>
  <c r="C9" i="1"/>
  <c r="M9" i="1" s="1"/>
  <c r="O8" i="1"/>
  <c r="P8" i="1" s="1"/>
  <c r="N8" i="1"/>
  <c r="C8" i="1"/>
  <c r="M8" i="1" s="1"/>
  <c r="O7" i="1"/>
  <c r="O28" i="1" s="1"/>
  <c r="N7" i="1"/>
  <c r="N28" i="1" s="1"/>
  <c r="C7" i="1"/>
  <c r="M7" i="1" s="1"/>
  <c r="P4" i="6" l="1"/>
  <c r="P5" i="6"/>
  <c r="P8" i="6"/>
  <c r="P6" i="7"/>
  <c r="P5" i="7"/>
  <c r="P7" i="7"/>
  <c r="M4" i="7"/>
  <c r="M5" i="7"/>
  <c r="M6" i="7"/>
  <c r="M7" i="7"/>
  <c r="M8" i="7"/>
  <c r="J4" i="7"/>
  <c r="J8" i="7"/>
  <c r="J4" i="6"/>
  <c r="J6" i="6"/>
  <c r="C7" i="6"/>
  <c r="P7" i="6" s="1"/>
  <c r="J8" i="6"/>
  <c r="J5" i="6"/>
  <c r="P6" i="6"/>
  <c r="P4" i="4"/>
  <c r="J4" i="4"/>
  <c r="J6" i="4"/>
  <c r="J7" i="4"/>
  <c r="J8" i="4"/>
  <c r="M4" i="4"/>
  <c r="M5" i="4"/>
  <c r="M6" i="4"/>
  <c r="M7" i="4"/>
  <c r="M8" i="4"/>
  <c r="J5" i="4"/>
  <c r="C28" i="1"/>
  <c r="P28" i="1" s="1"/>
  <c r="J28" i="1"/>
  <c r="J7" i="1"/>
  <c r="P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M7" i="6" l="1"/>
  <c r="J7" i="6"/>
  <c r="M28" i="1"/>
</calcChain>
</file>

<file path=xl/sharedStrings.xml><?xml version="1.0" encoding="utf-8"?>
<sst xmlns="http://schemas.openxmlformats.org/spreadsheetml/2006/main" count="113" uniqueCount="53">
  <si>
    <t>Šif. žup.</t>
  </si>
  <si>
    <t>Naziv županije</t>
  </si>
  <si>
    <t xml:space="preserve">Broj zaposl. kod sve tri skupine </t>
  </si>
  <si>
    <t>Broj poduz.</t>
  </si>
  <si>
    <t>Broj zaposlenih kod poduzetnika</t>
  </si>
  <si>
    <t>Udio zaposl. kod poduz.</t>
  </si>
  <si>
    <t>Broj prorač. korisnika</t>
  </si>
  <si>
    <t>Broj zaposl. kod prorač. koris.</t>
  </si>
  <si>
    <t>Udio zaposlenih kod prorač. i prorač. korisnika</t>
  </si>
  <si>
    <t>Ukupno</t>
  </si>
  <si>
    <t>Veliki</t>
  </si>
  <si>
    <t>Srednji</t>
  </si>
  <si>
    <t>Mali</t>
  </si>
  <si>
    <t>Mikro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</si>
  <si>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</si>
  <si>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</si>
  <si>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</si>
  <si>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</si>
  <si>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</si>
  <si>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</si>
  <si>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</si>
  <si>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</si>
  <si>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</si>
  <si>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</si>
  <si>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</si>
  <si>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</si>
  <si>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</si>
  <si>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</si>
  <si>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</si>
  <si>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</si>
  <si>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</si>
  <si>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</si>
  <si>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</si>
  <si>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</si>
  <si>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</si>
  <si>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Broj poduzetnika</t>
  </si>
  <si>
    <t>Broj proračuna i proračunskih korisnika</t>
  </si>
  <si>
    <t>Broj zaposlenih kod proračuna i prorač. koris.</t>
  </si>
  <si>
    <t>Broj neprofitnih organizacija</t>
  </si>
  <si>
    <t>Broj zaposlenih kod neprofitnih organizacija</t>
  </si>
  <si>
    <t>Udio zaposlenih kod neprofitnih organizacija</t>
  </si>
  <si>
    <t>Izvor: Fina – Godišnji financijski izvještaji poduzetnika, proračuna i proračunskih korisnika i neprofitnih organizacija za 2016.</t>
  </si>
  <si>
    <t>Tablica 1.</t>
  </si>
  <si>
    <t>Broj poduzetnika, proračuna i proračunskih korisnika i neprofitnih organizacija te broj zaposlenih u svakoj skupini u 2016. godini</t>
  </si>
  <si>
    <t>Grafikon 1.</t>
  </si>
  <si>
    <t>Top 5 županija s najviše zaposlenih kod poduzetnika u 2016. godini</t>
  </si>
  <si>
    <t>Grafikon 2.</t>
  </si>
  <si>
    <t>Top 5 županija s najviše zaposlenih kod prorač. i prorač. korisnika  u 2016.</t>
  </si>
  <si>
    <t>Top 5 županija s najviše zaposlenih kod neprofitnih organizacija u 2016.</t>
  </si>
  <si>
    <t>Broj zaposl. kod neprof. org.</t>
  </si>
  <si>
    <t>Udio zaposlenih kod neprof. org.</t>
  </si>
  <si>
    <t>Broj neprof. organ.</t>
  </si>
  <si>
    <t>Broj zaposl. kod poduzetnika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</si>
</sst>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0"/>
      <name val="Arial"/>
      <family val="2"/>
      <charset val="238"/>
    </font>
    <font>
      <b/>
      <sz val="8.5"/>
      <color theme="0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.5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sz val="11"/>
      <color rgb="FF244062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10"/>
      <color theme="3" tint="-0.249977111117893"/>
      <name val="Arial"/>
      <family val="2"/>
      <charset val="238"/>
    </font>
    <font>
      <sz val="10"/>
      <name val="Arial"/>
      <family val="2"/>
      <charset val="238"/>
    </font>
    <font>
      <i/>
      <sz val="8"/>
      <color rgb="FF17365D"/>
      <name val="Arial"/>
      <family val="2"/>
      <charset val="238"/>
    </font>
    <font>
      <b/>
      <sz val="9.5"/>
      <color rgb="FF17365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sz val="10"/>
      <color rgb="FF244062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i/>
      <sz val="8"/>
      <color theme="4" tint="-0.499984740745262"/>
      <name val="Arial"/>
      <family val="2"/>
      <charset val="238"/>
    </font>
    <font>
      <b/>
      <sz val="10"/>
      <color theme="3" tint="-0.249977111117893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theme="0" tint="-0.249977111117893"/>
      </bottom>
      <diagonal/>
    </border>
    <border>
      <left style="thin">
        <color indexed="22"/>
      </left>
      <right/>
      <top/>
      <bottom/>
      <diagonal/>
    </border>
    <border>
      <left style="thin">
        <color rgb="FF0000FF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rgb="FF0000FF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theme="0" tint="-0.249977111117893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99">
    <xf numFmtId="0" fontId="0" fillId="0" borderId="0" xfId="0"/>
    <xf numFmtId="0" fontId="0" fillId="0" borderId="0" xfId="0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0" fontId="11" fillId="6" borderId="8" xfId="1" applyFont="1" applyFill="1" applyBorder="1" applyAlignment="1">
      <alignment horizontal="right"/>
    </xf>
    <xf numFmtId="164" fontId="11" fillId="6" borderId="1" xfId="0" applyNumberFormat="1" applyFont="1" applyFill="1" applyBorder="1"/>
    <xf numFmtId="0" fontId="11" fillId="0" borderId="10" xfId="0" applyFont="1" applyBorder="1"/>
    <xf numFmtId="0" fontId="11" fillId="0" borderId="9" xfId="0" applyFont="1" applyBorder="1"/>
    <xf numFmtId="0" fontId="11" fillId="8" borderId="12" xfId="1" applyFont="1" applyFill="1" applyBorder="1" applyAlignment="1">
      <alignment horizontal="right"/>
    </xf>
    <xf numFmtId="0" fontId="11" fillId="8" borderId="0" xfId="0" applyFont="1" applyFill="1"/>
    <xf numFmtId="0" fontId="13" fillId="10" borderId="7" xfId="1" applyFont="1" applyFill="1" applyBorder="1" applyAlignment="1">
      <alignment horizontal="right" vertical="center"/>
    </xf>
    <xf numFmtId="0" fontId="13" fillId="10" borderId="7" xfId="1" applyFont="1" applyFill="1" applyBorder="1" applyAlignment="1">
      <alignment vertical="center"/>
    </xf>
    <xf numFmtId="3" fontId="14" fillId="10" borderId="1" xfId="1" applyNumberFormat="1" applyFont="1" applyFill="1" applyBorder="1" applyAlignment="1"/>
    <xf numFmtId="3" fontId="15" fillId="10" borderId="1" xfId="1" applyNumberFormat="1" applyFont="1" applyFill="1" applyBorder="1" applyAlignment="1">
      <alignment vertical="center"/>
    </xf>
    <xf numFmtId="164" fontId="14" fillId="10" borderId="1" xfId="0" applyNumberFormat="1" applyFont="1" applyFill="1" applyBorder="1"/>
    <xf numFmtId="3" fontId="15" fillId="10" borderId="23" xfId="1" applyNumberFormat="1" applyFont="1" applyFill="1" applyBorder="1" applyAlignment="1">
      <alignment vertical="center"/>
    </xf>
    <xf numFmtId="164" fontId="14" fillId="10" borderId="24" xfId="0" applyNumberFormat="1" applyFont="1" applyFill="1" applyBorder="1"/>
    <xf numFmtId="3" fontId="15" fillId="10" borderId="25" xfId="1" applyNumberFormat="1" applyFont="1" applyFill="1" applyBorder="1" applyAlignment="1">
      <alignment vertical="center"/>
    </xf>
    <xf numFmtId="0" fontId="16" fillId="0" borderId="26" xfId="1" applyFont="1" applyFill="1" applyBorder="1" applyAlignment="1">
      <alignment horizontal="right"/>
    </xf>
    <xf numFmtId="0" fontId="16" fillId="0" borderId="26" xfId="1" applyFont="1" applyFill="1" applyBorder="1" applyAlignment="1"/>
    <xf numFmtId="0" fontId="16" fillId="0" borderId="0" xfId="1" applyFont="1" applyFill="1" applyBorder="1" applyAlignment="1"/>
    <xf numFmtId="0" fontId="16" fillId="0" borderId="27" xfId="1" applyFont="1" applyFill="1" applyBorder="1" applyAlignment="1">
      <alignment horizontal="right"/>
    </xf>
    <xf numFmtId="0" fontId="16" fillId="0" borderId="27" xfId="1" applyFont="1" applyFill="1" applyBorder="1" applyAlignment="1"/>
    <xf numFmtId="0" fontId="2" fillId="2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11" fillId="6" borderId="12" xfId="1" applyFont="1" applyFill="1" applyBorder="1" applyAlignment="1">
      <alignment horizontal="right"/>
    </xf>
    <xf numFmtId="0" fontId="11" fillId="8" borderId="8" xfId="1" applyFont="1" applyFill="1" applyBorder="1" applyAlignment="1">
      <alignment horizontal="right"/>
    </xf>
    <xf numFmtId="0" fontId="11" fillId="8" borderId="28" xfId="1" applyFont="1" applyFill="1" applyBorder="1" applyAlignment="1">
      <alignment horizontal="right"/>
    </xf>
    <xf numFmtId="0" fontId="12" fillId="9" borderId="28" xfId="0" applyFont="1" applyFill="1" applyBorder="1" applyAlignment="1">
      <alignment vertical="center"/>
    </xf>
    <xf numFmtId="3" fontId="11" fillId="8" borderId="28" xfId="1" applyNumberFormat="1" applyFont="1" applyFill="1" applyBorder="1" applyAlignment="1"/>
    <xf numFmtId="3" fontId="11" fillId="8" borderId="28" xfId="0" applyNumberFormat="1" applyFont="1" applyFill="1" applyBorder="1"/>
    <xf numFmtId="164" fontId="11" fillId="8" borderId="28" xfId="0" applyNumberFormat="1" applyFont="1" applyFill="1" applyBorder="1"/>
    <xf numFmtId="164" fontId="11" fillId="6" borderId="28" xfId="0" applyNumberFormat="1" applyFont="1" applyFill="1" applyBorder="1"/>
    <xf numFmtId="0" fontId="11" fillId="6" borderId="28" xfId="1" applyFont="1" applyFill="1" applyBorder="1" applyAlignment="1">
      <alignment horizontal="right"/>
    </xf>
    <xf numFmtId="0" fontId="12" fillId="7" borderId="28" xfId="0" applyFont="1" applyFill="1" applyBorder="1" applyAlignment="1">
      <alignment vertical="center"/>
    </xf>
    <xf numFmtId="3" fontId="11" fillId="6" borderId="28" xfId="1" applyNumberFormat="1" applyFont="1" applyFill="1" applyBorder="1" applyAlignment="1"/>
    <xf numFmtId="3" fontId="11" fillId="6" borderId="28" xfId="0" applyNumberFormat="1" applyFont="1" applyFill="1" applyBorder="1"/>
    <xf numFmtId="0" fontId="18" fillId="0" borderId="0" xfId="0" applyFont="1"/>
    <xf numFmtId="0" fontId="19" fillId="0" borderId="0" xfId="0" applyFont="1"/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21" fillId="2" borderId="2" xfId="1" applyFont="1" applyFill="1" applyBorder="1" applyAlignment="1">
      <alignment horizontal="center" vertical="center" wrapText="1"/>
    </xf>
    <xf numFmtId="0" fontId="21" fillId="3" borderId="2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vertical="center"/>
    </xf>
    <xf numFmtId="3" fontId="11" fillId="6" borderId="1" xfId="1" applyNumberFormat="1" applyFont="1" applyFill="1" applyBorder="1" applyAlignment="1"/>
    <xf numFmtId="3" fontId="11" fillId="6" borderId="1" xfId="0" applyNumberFormat="1" applyFont="1" applyFill="1" applyBorder="1"/>
    <xf numFmtId="0" fontId="12" fillId="6" borderId="1" xfId="0" applyFont="1" applyFill="1" applyBorder="1" applyAlignment="1">
      <alignment vertical="center"/>
    </xf>
    <xf numFmtId="0" fontId="22" fillId="7" borderId="1" xfId="0" applyFont="1" applyFill="1" applyBorder="1" applyAlignment="1">
      <alignment vertical="center"/>
    </xf>
    <xf numFmtId="3" fontId="23" fillId="6" borderId="1" xfId="1" applyNumberFormat="1" applyFont="1" applyFill="1" applyBorder="1" applyAlignment="1"/>
    <xf numFmtId="3" fontId="23" fillId="6" borderId="1" xfId="0" applyNumberFormat="1" applyFont="1" applyFill="1" applyBorder="1"/>
    <xf numFmtId="164" fontId="23" fillId="6" borderId="1" xfId="0" applyNumberFormat="1" applyFont="1" applyFill="1" applyBorder="1"/>
    <xf numFmtId="0" fontId="24" fillId="11" borderId="2" xfId="0" applyFont="1" applyFill="1" applyBorder="1" applyAlignment="1">
      <alignment horizontal="center" vertical="center" wrapText="1"/>
    </xf>
    <xf numFmtId="0" fontId="25" fillId="0" borderId="27" xfId="1" applyFont="1" applyFill="1" applyBorder="1" applyAlignment="1"/>
    <xf numFmtId="0" fontId="25" fillId="0" borderId="0" xfId="1" applyFont="1" applyFill="1" applyBorder="1" applyAlignment="1"/>
    <xf numFmtId="0" fontId="20" fillId="0" borderId="0" xfId="0" applyFont="1"/>
    <xf numFmtId="0" fontId="22" fillId="7" borderId="9" xfId="0" applyFont="1" applyFill="1" applyBorder="1" applyAlignment="1">
      <alignment vertical="center"/>
    </xf>
    <xf numFmtId="3" fontId="23" fillId="6" borderId="10" xfId="1" applyNumberFormat="1" applyFont="1" applyFill="1" applyBorder="1" applyAlignment="1"/>
    <xf numFmtId="3" fontId="23" fillId="6" borderId="9" xfId="1" applyNumberFormat="1" applyFont="1" applyFill="1" applyBorder="1" applyAlignment="1"/>
    <xf numFmtId="3" fontId="23" fillId="6" borderId="9" xfId="0" applyNumberFormat="1" applyFont="1" applyFill="1" applyBorder="1"/>
    <xf numFmtId="3" fontId="23" fillId="6" borderId="8" xfId="0" applyNumberFormat="1" applyFont="1" applyFill="1" applyBorder="1"/>
    <xf numFmtId="3" fontId="23" fillId="6" borderId="10" xfId="0" applyNumberFormat="1" applyFont="1" applyFill="1" applyBorder="1"/>
    <xf numFmtId="164" fontId="23" fillId="6" borderId="11" xfId="0" applyNumberFormat="1" applyFont="1" applyFill="1" applyBorder="1"/>
    <xf numFmtId="0" fontId="22" fillId="9" borderId="9" xfId="0" applyFont="1" applyFill="1" applyBorder="1" applyAlignment="1">
      <alignment vertical="center"/>
    </xf>
    <xf numFmtId="3" fontId="23" fillId="8" borderId="0" xfId="1" applyNumberFormat="1" applyFont="1" applyFill="1" applyBorder="1" applyAlignment="1"/>
    <xf numFmtId="3" fontId="23" fillId="8" borderId="0" xfId="0" applyNumberFormat="1" applyFont="1" applyFill="1"/>
    <xf numFmtId="164" fontId="23" fillId="8" borderId="13" xfId="0" applyNumberFormat="1" applyFont="1" applyFill="1" applyBorder="1"/>
    <xf numFmtId="164" fontId="23" fillId="6" borderId="14" xfId="0" applyNumberFormat="1" applyFont="1" applyFill="1" applyBorder="1"/>
    <xf numFmtId="164" fontId="23" fillId="6" borderId="15" xfId="0" applyNumberFormat="1" applyFont="1" applyFill="1" applyBorder="1"/>
    <xf numFmtId="164" fontId="23" fillId="6" borderId="16" xfId="0" applyNumberFormat="1" applyFont="1" applyFill="1" applyBorder="1"/>
    <xf numFmtId="164" fontId="23" fillId="6" borderId="17" xfId="0" applyNumberFormat="1" applyFont="1" applyFill="1" applyBorder="1"/>
    <xf numFmtId="164" fontId="23" fillId="6" borderId="18" xfId="0" applyNumberFormat="1" applyFont="1" applyFill="1" applyBorder="1"/>
    <xf numFmtId="164" fontId="23" fillId="8" borderId="18" xfId="0" applyNumberFormat="1" applyFont="1" applyFill="1" applyBorder="1"/>
    <xf numFmtId="3" fontId="23" fillId="6" borderId="19" xfId="1" applyNumberFormat="1" applyFont="1" applyFill="1" applyBorder="1" applyAlignment="1"/>
    <xf numFmtId="3" fontId="23" fillId="6" borderId="20" xfId="1" applyNumberFormat="1" applyFont="1" applyFill="1" applyBorder="1" applyAlignment="1"/>
    <xf numFmtId="3" fontId="23" fillId="6" borderId="20" xfId="0" applyNumberFormat="1" applyFont="1" applyFill="1" applyBorder="1"/>
    <xf numFmtId="3" fontId="23" fillId="6" borderId="21" xfId="0" applyNumberFormat="1" applyFont="1" applyFill="1" applyBorder="1"/>
    <xf numFmtId="3" fontId="23" fillId="6" borderId="19" xfId="0" applyNumberFormat="1" applyFont="1" applyFill="1" applyBorder="1"/>
    <xf numFmtId="164" fontId="23" fillId="6" borderId="22" xfId="0" applyNumberFormat="1" applyFont="1" applyFill="1" applyBorder="1"/>
  </cellXfs>
  <cellStyles count="3">
    <cellStyle name="Normal" xfId="0" builtinId="0"/>
    <cellStyle name="Normalno 2" xfId="2"/>
    <cellStyle name="Normalno_Lis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5433983795503826E-2"/>
          <c:y val="7.3345228055863493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1'!$J$3</c:f>
              <c:strCache>
                <c:ptCount val="1"/>
                <c:pt idx="0">
                  <c:v>Udio zaposl. kod poduz.</c:v>
                </c:pt>
              </c:strCache>
            </c:strRef>
          </c:tx>
          <c:explosion val="26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2446369203849519"/>
                  <c:y val="-0.106989037509773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1893153980752403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1'!$B$4:$B$8</c:f>
              <c:strCache>
                <c:ptCount val="5"/>
                <c:pt idx="0">
                  <c:v>Međimurska</c:v>
                </c:pt>
                <c:pt idx="1">
                  <c:v>Zagrebačka</c:v>
                </c:pt>
                <c:pt idx="2">
                  <c:v>Varaždinska</c:v>
                </c:pt>
                <c:pt idx="3">
                  <c:v>Istarska</c:v>
                </c:pt>
                <c:pt idx="4">
                  <c:v>Krapinsko-zagorska</c:v>
                </c:pt>
              </c:strCache>
            </c:strRef>
          </c:cat>
          <c:val>
            <c:numRef>
              <c:f>'Grafikon 1'!$J$4:$J$8</c:f>
              <c:numCache>
                <c:formatCode>0.0%</c:formatCode>
                <c:ptCount val="5"/>
                <c:pt idx="0">
                  <c:v>0.86253471345619792</c:v>
                </c:pt>
                <c:pt idx="1">
                  <c:v>0.84912499578514344</c:v>
                </c:pt>
                <c:pt idx="2">
                  <c:v>0.82305504773512084</c:v>
                </c:pt>
                <c:pt idx="3">
                  <c:v>0.80847542627883651</c:v>
                </c:pt>
                <c:pt idx="4">
                  <c:v>0.77749144352728006</c:v>
                </c:pt>
              </c:numCache>
            </c:numRef>
          </c:val>
        </c:ser>
        <c:ser>
          <c:idx val="1"/>
          <c:order val="1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'Grafikon 1'!#REF!</c:f>
              <c:strCache>
                <c:ptCount val="1"/>
                <c:pt idx="0">
                  <c:v>#REF!</c:v>
                </c:pt>
              </c:strCache>
            </c:strRef>
          </c:tx>
          <c:explosion val="25"/>
          <c:cat>
            <c:multiLvlStrRef>
              <c:f>'Grafikon 1'!#REF!</c:f>
            </c:multiLvlStrRef>
          </c:cat>
          <c:val>
            <c:numRef>
              <c:f>'Grafikon 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201481227889992"/>
          <c:y val="0.26419107870698894"/>
          <c:w val="0.24564258815474152"/>
          <c:h val="0.38756743511798114"/>
        </c:manualLayout>
      </c:layout>
      <c:overlay val="0"/>
      <c:txPr>
        <a:bodyPr/>
        <a:lstStyle/>
        <a:p>
          <a:pPr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proračuna i prorač. korisnika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9878405485215553E-2"/>
          <c:y val="9.5503118254641389E-2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2. proračuni'!$M$3</c:f>
              <c:strCache>
                <c:ptCount val="1"/>
                <c:pt idx="0">
                  <c:v>Udio zaposlenih kod prorač. i prorač. korisnika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0.11083880139982502"/>
                  <c:y val="4.18563226914763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344204625471050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35599300087489E-2"/>
                  <c:y val="-0.17958115597897067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33245844269"/>
                  <c:y val="-7.3668855900780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8076990376202943E-2"/>
                  <c:y val="6.9227988981350949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proračuni'!$B$4:$B$8</c:f>
              <c:strCache>
                <c:ptCount val="5"/>
                <c:pt idx="0">
                  <c:v>Ličko-senjska</c:v>
                </c:pt>
                <c:pt idx="1">
                  <c:v>Grad Zagreb</c:v>
                </c:pt>
                <c:pt idx="2">
                  <c:v>Šibensko-kninska</c:v>
                </c:pt>
                <c:pt idx="3">
                  <c:v>Sisačko-moslavačka</c:v>
                </c:pt>
                <c:pt idx="4">
                  <c:v>Požeško-slavonska</c:v>
                </c:pt>
              </c:strCache>
            </c:strRef>
          </c:cat>
          <c:val>
            <c:numRef>
              <c:f>'Grafikon 2. proračuni'!$M$4:$M$8</c:f>
              <c:numCache>
                <c:formatCode>0.0%</c:formatCode>
                <c:ptCount val="5"/>
                <c:pt idx="0">
                  <c:v>0.46065594213742361</c:v>
                </c:pt>
                <c:pt idx="1">
                  <c:v>0.36635007042159823</c:v>
                </c:pt>
                <c:pt idx="2">
                  <c:v>0.33426016792061936</c:v>
                </c:pt>
                <c:pt idx="3">
                  <c:v>0.32903690657273238</c:v>
                </c:pt>
                <c:pt idx="4">
                  <c:v>0.29384274821677464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70258217466801731"/>
          <c:y val="0.25676857813060233"/>
          <c:w val="0.26964004147857423"/>
          <c:h val="0.36459855801422403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>
                <a:solidFill>
                  <a:schemeClr val="tx2">
                    <a:lumMod val="50000"/>
                  </a:schemeClr>
                </a:solidFill>
              </a:defRPr>
            </a:pPr>
            <a:r>
              <a:rPr lang="hr-HR" sz="90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Top 5 županija s najviše</a:t>
            </a:r>
            <a:r>
              <a:rPr lang="hr-HR" sz="900" baseline="0">
                <a:solidFill>
                  <a:schemeClr val="tx2">
                    <a:lumMod val="50000"/>
                  </a:schemeClr>
                </a:solidFill>
                <a:latin typeface="Arial" pitchFamily="34" charset="0"/>
                <a:cs typeface="Arial" pitchFamily="34" charset="0"/>
              </a:rPr>
              <a:t> zaposlenih kod neprofitnih organizacija</a:t>
            </a:r>
            <a:endParaRPr lang="en-US" sz="9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endParaRP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1723534558186E-2"/>
          <c:y val="0.10007502242752991"/>
          <c:w val="0.56718788276465437"/>
          <c:h val="0.69241020708205958"/>
        </c:manualLayout>
      </c:layout>
      <c:pie3DChart>
        <c:varyColors val="1"/>
        <c:ser>
          <c:idx val="0"/>
          <c:order val="0"/>
          <c:tx>
            <c:strRef>
              <c:f>'Grafikon 2. neprofitni'!$P$3</c:f>
              <c:strCache>
                <c:ptCount val="1"/>
                <c:pt idx="0">
                  <c:v>Udio zaposlenih kod neprofitnih organizacija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</c:spPr>
          </c:dPt>
          <c:dPt>
            <c:idx val="2"/>
            <c:bubble3D val="0"/>
            <c:spPr>
              <a:solidFill>
                <a:schemeClr val="tx2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dLbls>
            <c:dLbl>
              <c:idx val="0"/>
              <c:layout>
                <c:manualLayout>
                  <c:x val="-9.4172244094488142E-2"/>
                  <c:y val="6.0144299375485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0.13001924759405076"/>
                  <c:y val="-0.106989037509773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4115266841644846E-2"/>
                  <c:y val="-0.19329686849763628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109022309711286"/>
                  <c:y val="-8.73845684194459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9187992125984258E-2"/>
                  <c:y val="6.4656084808462411E-2"/>
                </c:manualLayout>
              </c:layout>
              <c:spPr/>
              <c:txPr>
                <a:bodyPr/>
                <a:lstStyle/>
                <a:p>
                  <a:pPr>
                    <a:defRPr sz="800">
                      <a:solidFill>
                        <a:schemeClr val="bg1"/>
                      </a:solidFill>
                      <a:latin typeface="Arial" pitchFamily="34" charset="0"/>
                      <a:cs typeface="Arial" pitchFamily="34" charset="0"/>
                    </a:defRPr>
                  </a:pPr>
                  <a:endParaRPr lang="sr-Latn-R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chemeClr val="tx2">
                        <a:lumMod val="50000"/>
                      </a:schemeClr>
                    </a:solidFill>
                    <a:latin typeface="Arial" pitchFamily="34" charset="0"/>
                    <a:cs typeface="Arial" pitchFamily="34" charset="0"/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'Grafikon 2. neprofitni'!$B$4:$B$8</c:f>
              <c:strCache>
                <c:ptCount val="5"/>
                <c:pt idx="0">
                  <c:v>Dubrovačko-neretvanska</c:v>
                </c:pt>
                <c:pt idx="1">
                  <c:v>Šibensko-kninska</c:v>
                </c:pt>
                <c:pt idx="2">
                  <c:v>Sisačko-moslavačka</c:v>
                </c:pt>
                <c:pt idx="3">
                  <c:v>Splitsko-dalmatinska</c:v>
                </c:pt>
                <c:pt idx="4">
                  <c:v>Osječko-baranjska</c:v>
                </c:pt>
              </c:strCache>
            </c:strRef>
          </c:cat>
          <c:val>
            <c:numRef>
              <c:f>'Grafikon 2. neprofitni'!$P$4:$P$8</c:f>
              <c:numCache>
                <c:formatCode>0.0%</c:formatCode>
                <c:ptCount val="5"/>
                <c:pt idx="0">
                  <c:v>2.8921769594871603E-2</c:v>
                </c:pt>
                <c:pt idx="1">
                  <c:v>2.753243921055501E-2</c:v>
                </c:pt>
                <c:pt idx="2">
                  <c:v>2.7459771035145304E-2</c:v>
                </c:pt>
                <c:pt idx="3">
                  <c:v>2.4372230428360415E-2</c:v>
                </c:pt>
                <c:pt idx="4">
                  <c:v>2.3961778757809627E-2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8681474190726155"/>
          <c:y val="0.25567060114419998"/>
          <c:w val="0.27985192475940507"/>
          <c:h val="0.33936308694969752"/>
        </c:manualLayout>
      </c:layout>
      <c:overlay val="0"/>
      <c:txPr>
        <a:bodyPr/>
        <a:lstStyle/>
        <a:p>
          <a:pPr rtl="0">
            <a:defRPr sz="800">
              <a:solidFill>
                <a:schemeClr val="tx2">
                  <a:lumMod val="50000"/>
                </a:schemeClr>
              </a:solidFill>
              <a:latin typeface="Arial" pitchFamily="34" charset="0"/>
              <a:cs typeface="Arial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emf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1304657</xdr:colOff>
      <xdr:row>1</xdr:row>
      <xdr:rowOff>83844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727" y="0"/>
          <a:ext cx="1304657" cy="274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242455</xdr:colOff>
      <xdr:row>11</xdr:row>
      <xdr:rowOff>51954</xdr:rowOff>
    </xdr:from>
    <xdr:to>
      <xdr:col>6</xdr:col>
      <xdr:colOff>233796</xdr:colOff>
      <xdr:row>23</xdr:row>
      <xdr:rowOff>163656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164522</xdr:colOff>
      <xdr:row>45</xdr:row>
      <xdr:rowOff>146339</xdr:rowOff>
    </xdr:from>
    <xdr:to>
      <xdr:col>5</xdr:col>
      <xdr:colOff>546388</xdr:colOff>
      <xdr:row>48</xdr:row>
      <xdr:rowOff>117764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847" y="8414039"/>
          <a:ext cx="381519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992930</xdr:colOff>
      <xdr:row>1</xdr:row>
      <xdr:rowOff>83844</xdr:rowOff>
    </xdr:to>
    <xdr:pic>
      <xdr:nvPicPr>
        <xdr:cNvPr id="5" name="Slika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1304657" cy="274344"/>
        </a:xfrm>
        <a:prstGeom prst="rect">
          <a:avLst/>
        </a:prstGeom>
      </xdr:spPr>
    </xdr:pic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0.03194</cdr:x>
      <cdr:y>0.75707</cdr:y>
    </cdr:from>
    <cdr:to>
      <cdr:x>0.86736</cdr:x>
      <cdr:y>0.95251</cdr:y>
    </cdr:to>
    <cdr:pic>
      <cdr:nvPicPr>
        <cdr:cNvPr id="2" name="Slika 1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46050" y="2103005"/>
          <a:ext cx="3819525" cy="542925"/>
        </a:xfrm>
        <a:prstGeom xmlns:a="http://schemas.openxmlformats.org/drawingml/2006/main" prst="rect">
          <a:avLst/>
        </a:prstGeom>
        <a:noFill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398319</xdr:colOff>
      <xdr:row>10</xdr:row>
      <xdr:rowOff>8659</xdr:rowOff>
    </xdr:from>
    <xdr:to>
      <xdr:col>7</xdr:col>
      <xdr:colOff>303068</xdr:colOff>
      <xdr:row>24</xdr:row>
      <xdr:rowOff>119495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658090</xdr:colOff>
      <xdr:row>20</xdr:row>
      <xdr:rowOff>27617</xdr:rowOff>
    </xdr:from>
    <xdr:to>
      <xdr:col>5</xdr:col>
      <xdr:colOff>389659</xdr:colOff>
      <xdr:row>24</xdr:row>
      <xdr:rowOff>87453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817" y="3344049"/>
          <a:ext cx="3411683" cy="8218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1304657</xdr:colOff>
      <xdr:row>1</xdr:row>
      <xdr:rowOff>83844</xdr:rowOff>
    </xdr:to>
    <xdr:pic>
      <xdr:nvPicPr>
        <xdr:cNvPr id="9" name="Slika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727" y="0"/>
          <a:ext cx="1304657" cy="274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337705</xdr:colOff>
      <xdr:row>10</xdr:row>
      <xdr:rowOff>0</xdr:rowOff>
    </xdr:from>
    <xdr:to>
      <xdr:col>7</xdr:col>
      <xdr:colOff>476250</xdr:colOff>
      <xdr:row>24</xdr:row>
      <xdr:rowOff>110836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432955</xdr:colOff>
      <xdr:row>20</xdr:row>
      <xdr:rowOff>121227</xdr:rowOff>
    </xdr:from>
    <xdr:to>
      <xdr:col>8</xdr:col>
      <xdr:colOff>46760</xdr:colOff>
      <xdr:row>24</xdr:row>
      <xdr:rowOff>45027</xdr:rowOff>
    </xdr:to>
    <xdr:pic>
      <xdr:nvPicPr>
        <xdr:cNvPr id="4" name="Slika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2" y="3437659"/>
          <a:ext cx="4445578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1304657</xdr:colOff>
      <xdr:row>1</xdr:row>
      <xdr:rowOff>83844</xdr:rowOff>
    </xdr:to>
    <xdr:pic>
      <xdr:nvPicPr>
        <xdr:cNvPr id="6" name="Slika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11727" y="0"/>
          <a:ext cx="1304657" cy="274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28"/>
  <sheetViews>
    <sheetView tabSelected="1" topLeftCell="B1" zoomScale="110" zoomScaleNormal="110" workbookViewId="0">
      <selection activeCell="R9" sqref="R9"/>
    </sheetView>
  </sheetViews>
  <sheetFormatPr defaultRowHeight="15" x14ac:dyDescent="0.25"/>
  <cols>
    <col min="1" max="1" width="4.7109375" customWidth="1"/>
    <col min="2" max="2" width="22" customWidth="1"/>
    <col min="3" max="3" width="11" customWidth="1"/>
    <col min="4" max="4" width="8.42578125" customWidth="1"/>
    <col min="5" max="5" width="8.28515625" customWidth="1"/>
    <col min="6" max="7" width="8.5703125" customWidth="1"/>
    <col min="8" max="8" width="8.42578125" customWidth="1"/>
    <col min="9" max="9" width="8.28515625" customWidth="1"/>
    <col min="10" max="10" width="9.5703125" customWidth="1"/>
    <col min="11" max="11" width="8" customWidth="1"/>
    <col min="12" max="12" width="9.5703125" customWidth="1"/>
    <col min="13" max="13" width="13" customWidth="1"/>
    <col min="14" max="14" width="7.28515625" customWidth="1"/>
    <col min="15" max="15" width="10.140625" customWidth="1"/>
    <col min="16" max="16" width="12.140625" customWidth="1"/>
  </cols>
  <sheetData>
    <row r="4" spans="1:17" x14ac:dyDescent="0.25">
      <c r="B4" s="39" t="s">
        <v>42</v>
      </c>
      <c r="C4" s="39" t="s">
        <v>43</v>
      </c>
    </row>
    <row r="5" spans="1:17" s="1" customFormat="1" ht="21" customHeight="1" x14ac:dyDescent="0.25">
      <c r="A5" s="49" t="s">
        <v>0</v>
      </c>
      <c r="B5" s="49" t="s">
        <v>1</v>
      </c>
      <c r="C5" s="52" t="s">
        <v>2</v>
      </c>
      <c r="D5" s="52" t="s">
        <v>3</v>
      </c>
      <c r="E5" s="55" t="s">
        <v>4</v>
      </c>
      <c r="F5" s="56"/>
      <c r="G5" s="56"/>
      <c r="H5" s="56"/>
      <c r="I5" s="57"/>
      <c r="J5" s="58" t="s">
        <v>5</v>
      </c>
      <c r="K5" s="40" t="s">
        <v>6</v>
      </c>
      <c r="L5" s="40" t="s">
        <v>7</v>
      </c>
      <c r="M5" s="43" t="s">
        <v>8</v>
      </c>
      <c r="N5" s="45" t="s">
        <v>51</v>
      </c>
      <c r="O5" s="45" t="s">
        <v>49</v>
      </c>
      <c r="P5" s="47" t="s">
        <v>50</v>
      </c>
    </row>
    <row r="6" spans="1:17" s="1" customFormat="1" x14ac:dyDescent="0.25">
      <c r="A6" s="50"/>
      <c r="B6" s="51"/>
      <c r="C6" s="53"/>
      <c r="D6" s="54"/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59"/>
      <c r="K6" s="41"/>
      <c r="L6" s="42"/>
      <c r="M6" s="44"/>
      <c r="N6" s="46"/>
      <c r="O6" s="46"/>
      <c r="P6" s="48"/>
    </row>
    <row r="7" spans="1:17" s="6" customFormat="1" x14ac:dyDescent="0.25">
      <c r="A7" s="3">
        <v>1</v>
      </c>
      <c r="B7" s="76" t="s">
        <v>14</v>
      </c>
      <c r="C7" s="77">
        <f>E7+L7+O7</f>
        <v>59314</v>
      </c>
      <c r="D7" s="78">
        <v>7206</v>
      </c>
      <c r="E7" s="79">
        <v>50365</v>
      </c>
      <c r="F7" s="79">
        <v>8694</v>
      </c>
      <c r="G7" s="79">
        <v>11333</v>
      </c>
      <c r="H7" s="79">
        <v>15797</v>
      </c>
      <c r="I7" s="80">
        <v>14541</v>
      </c>
      <c r="J7" s="71">
        <f>E7/C7</f>
        <v>0.84912499578514344</v>
      </c>
      <c r="K7" s="81">
        <v>181</v>
      </c>
      <c r="L7" s="80">
        <v>8406</v>
      </c>
      <c r="M7" s="82">
        <f>L7/C7</f>
        <v>0.14172033583976801</v>
      </c>
      <c r="N7" s="81">
        <f>826+714</f>
        <v>1540</v>
      </c>
      <c r="O7" s="80">
        <f>512+31</f>
        <v>543</v>
      </c>
      <c r="P7" s="82">
        <f>O7/C7</f>
        <v>9.1546683750885118E-3</v>
      </c>
      <c r="Q7" s="5"/>
    </row>
    <row r="8" spans="1:17" s="8" customFormat="1" x14ac:dyDescent="0.25">
      <c r="A8" s="7">
        <v>2</v>
      </c>
      <c r="B8" s="83" t="s">
        <v>15</v>
      </c>
      <c r="C8" s="84">
        <f t="shared" ref="C8:C28" si="0">E8+L8+O8</f>
        <v>24835</v>
      </c>
      <c r="D8" s="84">
        <v>1975</v>
      </c>
      <c r="E8" s="85">
        <v>19309</v>
      </c>
      <c r="F8" s="85">
        <v>2510</v>
      </c>
      <c r="G8" s="85">
        <v>5828</v>
      </c>
      <c r="H8" s="85">
        <v>6226</v>
      </c>
      <c r="I8" s="85">
        <v>4745</v>
      </c>
      <c r="J8" s="71">
        <f t="shared" ref="J8:J28" si="1">E8/C8</f>
        <v>0.77749144352728006</v>
      </c>
      <c r="K8" s="85">
        <v>135</v>
      </c>
      <c r="L8" s="85">
        <v>5277</v>
      </c>
      <c r="M8" s="86">
        <f t="shared" ref="M8:M28" si="2">L8/C8</f>
        <v>0.21248238373263539</v>
      </c>
      <c r="N8" s="85">
        <f>349+379</f>
        <v>728</v>
      </c>
      <c r="O8" s="85">
        <f>234+15</f>
        <v>249</v>
      </c>
      <c r="P8" s="86">
        <f t="shared" ref="P8:P28" si="3">O8/C8</f>
        <v>1.0026172740084558E-2</v>
      </c>
    </row>
    <row r="9" spans="1:17" s="6" customFormat="1" x14ac:dyDescent="0.25">
      <c r="A9" s="3">
        <v>3</v>
      </c>
      <c r="B9" s="76" t="s">
        <v>16</v>
      </c>
      <c r="C9" s="77">
        <f t="shared" si="0"/>
        <v>24982</v>
      </c>
      <c r="D9" s="78">
        <v>1925</v>
      </c>
      <c r="E9" s="79">
        <v>16076</v>
      </c>
      <c r="F9" s="79">
        <v>4236</v>
      </c>
      <c r="G9" s="79">
        <v>2889</v>
      </c>
      <c r="H9" s="79">
        <v>4487</v>
      </c>
      <c r="I9" s="80">
        <v>4464</v>
      </c>
      <c r="J9" s="71">
        <f t="shared" si="1"/>
        <v>0.64350332239212238</v>
      </c>
      <c r="K9" s="81">
        <v>154</v>
      </c>
      <c r="L9" s="80">
        <v>8220</v>
      </c>
      <c r="M9" s="87">
        <f t="shared" si="2"/>
        <v>0.32903690657273238</v>
      </c>
      <c r="N9" s="81">
        <f>517+383</f>
        <v>900</v>
      </c>
      <c r="O9" s="80">
        <f>671+15</f>
        <v>686</v>
      </c>
      <c r="P9" s="87">
        <f t="shared" si="3"/>
        <v>2.7459771035145304E-2</v>
      </c>
      <c r="Q9" s="5"/>
    </row>
    <row r="10" spans="1:17" s="8" customFormat="1" x14ac:dyDescent="0.25">
      <c r="A10" s="7">
        <v>4</v>
      </c>
      <c r="B10" s="83" t="s">
        <v>17</v>
      </c>
      <c r="C10" s="84">
        <f t="shared" si="0"/>
        <v>22079</v>
      </c>
      <c r="D10" s="84">
        <v>2027</v>
      </c>
      <c r="E10" s="85">
        <v>16337</v>
      </c>
      <c r="F10" s="85">
        <v>4055</v>
      </c>
      <c r="G10" s="85">
        <v>2047</v>
      </c>
      <c r="H10" s="85">
        <v>5723</v>
      </c>
      <c r="I10" s="85">
        <v>4512</v>
      </c>
      <c r="J10" s="71">
        <f t="shared" si="1"/>
        <v>0.73993387381674891</v>
      </c>
      <c r="K10" s="85">
        <v>126</v>
      </c>
      <c r="L10" s="85">
        <v>5364</v>
      </c>
      <c r="M10" s="86">
        <f t="shared" si="2"/>
        <v>0.24294578558811541</v>
      </c>
      <c r="N10" s="85">
        <f>434+260</f>
        <v>694</v>
      </c>
      <c r="O10" s="85">
        <f>371+7</f>
        <v>378</v>
      </c>
      <c r="P10" s="86">
        <f t="shared" si="3"/>
        <v>1.712034059513565E-2</v>
      </c>
    </row>
    <row r="11" spans="1:17" s="6" customFormat="1" x14ac:dyDescent="0.25">
      <c r="A11" s="3">
        <v>5</v>
      </c>
      <c r="B11" s="76" t="s">
        <v>18</v>
      </c>
      <c r="C11" s="77">
        <f t="shared" si="0"/>
        <v>49230</v>
      </c>
      <c r="D11" s="78">
        <v>3488</v>
      </c>
      <c r="E11" s="79">
        <v>40519</v>
      </c>
      <c r="F11" s="79">
        <v>11312</v>
      </c>
      <c r="G11" s="79">
        <v>10094</v>
      </c>
      <c r="H11" s="79">
        <v>10854</v>
      </c>
      <c r="I11" s="80">
        <v>8259</v>
      </c>
      <c r="J11" s="71">
        <f t="shared" si="1"/>
        <v>0.82305504773512084</v>
      </c>
      <c r="K11" s="81">
        <v>139</v>
      </c>
      <c r="L11" s="80">
        <v>8250</v>
      </c>
      <c r="M11" s="87">
        <f t="shared" si="2"/>
        <v>0.16758074344911639</v>
      </c>
      <c r="N11" s="81">
        <f>468+510</f>
        <v>978</v>
      </c>
      <c r="O11" s="80">
        <f>447+14</f>
        <v>461</v>
      </c>
      <c r="P11" s="87">
        <f t="shared" si="3"/>
        <v>9.3642088157627461E-3</v>
      </c>
      <c r="Q11" s="5"/>
    </row>
    <row r="12" spans="1:17" s="8" customFormat="1" x14ac:dyDescent="0.25">
      <c r="A12" s="7">
        <v>6</v>
      </c>
      <c r="B12" s="83" t="s">
        <v>19</v>
      </c>
      <c r="C12" s="84">
        <f t="shared" si="0"/>
        <v>21830</v>
      </c>
      <c r="D12" s="84">
        <v>1688</v>
      </c>
      <c r="E12" s="85">
        <v>16301</v>
      </c>
      <c r="F12" s="85">
        <v>6071</v>
      </c>
      <c r="G12" s="85">
        <v>2154</v>
      </c>
      <c r="H12" s="85">
        <v>4021</v>
      </c>
      <c r="I12" s="85">
        <v>4055</v>
      </c>
      <c r="J12" s="71">
        <f t="shared" si="1"/>
        <v>0.74672469079248738</v>
      </c>
      <c r="K12" s="85">
        <v>109</v>
      </c>
      <c r="L12" s="85">
        <v>5213</v>
      </c>
      <c r="M12" s="86">
        <f t="shared" si="2"/>
        <v>0.23879981676591847</v>
      </c>
      <c r="N12" s="85">
        <f>293+484</f>
        <v>777</v>
      </c>
      <c r="O12" s="85">
        <f>311+5</f>
        <v>316</v>
      </c>
      <c r="P12" s="86">
        <f t="shared" si="3"/>
        <v>1.4475492441594136E-2</v>
      </c>
    </row>
    <row r="13" spans="1:17" s="6" customFormat="1" x14ac:dyDescent="0.25">
      <c r="A13" s="3">
        <v>7</v>
      </c>
      <c r="B13" s="76" t="s">
        <v>20</v>
      </c>
      <c r="C13" s="77">
        <f t="shared" si="0"/>
        <v>19176</v>
      </c>
      <c r="D13" s="78">
        <v>1776</v>
      </c>
      <c r="E13" s="79">
        <v>13530</v>
      </c>
      <c r="F13" s="79">
        <v>943</v>
      </c>
      <c r="G13" s="79">
        <v>3721</v>
      </c>
      <c r="H13" s="79">
        <v>4251</v>
      </c>
      <c r="I13" s="80">
        <v>4615</v>
      </c>
      <c r="J13" s="71">
        <f t="shared" si="1"/>
        <v>0.70556946182728408</v>
      </c>
      <c r="K13" s="81">
        <v>118</v>
      </c>
      <c r="L13" s="80">
        <v>5232</v>
      </c>
      <c r="M13" s="87">
        <f t="shared" si="2"/>
        <v>0.27284105131414266</v>
      </c>
      <c r="N13" s="81">
        <f>313+398</f>
        <v>711</v>
      </c>
      <c r="O13" s="80">
        <f>408+6</f>
        <v>414</v>
      </c>
      <c r="P13" s="87">
        <f t="shared" si="3"/>
        <v>2.1589486858573217E-2</v>
      </c>
      <c r="Q13" s="5"/>
    </row>
    <row r="14" spans="1:17" s="8" customFormat="1" x14ac:dyDescent="0.25">
      <c r="A14" s="7">
        <v>8</v>
      </c>
      <c r="B14" s="83" t="s">
        <v>21</v>
      </c>
      <c r="C14" s="84">
        <f t="shared" si="0"/>
        <v>77648</v>
      </c>
      <c r="D14" s="84">
        <v>9689</v>
      </c>
      <c r="E14" s="85">
        <v>60244</v>
      </c>
      <c r="F14" s="85">
        <v>13551</v>
      </c>
      <c r="G14" s="85">
        <v>10661</v>
      </c>
      <c r="H14" s="85">
        <v>15553</v>
      </c>
      <c r="I14" s="85">
        <v>20479</v>
      </c>
      <c r="J14" s="88">
        <f t="shared" si="1"/>
        <v>0.77586029260251388</v>
      </c>
      <c r="K14" s="85">
        <v>251</v>
      </c>
      <c r="L14" s="85">
        <v>15859</v>
      </c>
      <c r="M14" s="86">
        <f t="shared" si="2"/>
        <v>0.2042422213064084</v>
      </c>
      <c r="N14" s="85">
        <f>1114+758</f>
        <v>1872</v>
      </c>
      <c r="O14" s="85">
        <f>1503+42</f>
        <v>1545</v>
      </c>
      <c r="P14" s="86">
        <f t="shared" si="3"/>
        <v>1.9897486091077683E-2</v>
      </c>
    </row>
    <row r="15" spans="1:17" s="6" customFormat="1" x14ac:dyDescent="0.25">
      <c r="A15" s="3">
        <v>9</v>
      </c>
      <c r="B15" s="76" t="s">
        <v>22</v>
      </c>
      <c r="C15" s="77">
        <f t="shared" si="0"/>
        <v>8019</v>
      </c>
      <c r="D15" s="78">
        <v>765</v>
      </c>
      <c r="E15" s="79">
        <v>4150</v>
      </c>
      <c r="F15" s="79">
        <v>0</v>
      </c>
      <c r="G15" s="79">
        <v>458</v>
      </c>
      <c r="H15" s="79">
        <v>2030</v>
      </c>
      <c r="I15" s="80">
        <v>1662</v>
      </c>
      <c r="J15" s="89">
        <f t="shared" si="1"/>
        <v>0.51752088789125827</v>
      </c>
      <c r="K15" s="81">
        <v>87</v>
      </c>
      <c r="L15" s="80">
        <v>3694</v>
      </c>
      <c r="M15" s="89">
        <f t="shared" si="2"/>
        <v>0.46065594213742361</v>
      </c>
      <c r="N15" s="81">
        <f>194+113</f>
        <v>307</v>
      </c>
      <c r="O15" s="80">
        <f>171+4</f>
        <v>175</v>
      </c>
      <c r="P15" s="87">
        <f t="shared" si="3"/>
        <v>2.182316997131812E-2</v>
      </c>
      <c r="Q15" s="5"/>
    </row>
    <row r="16" spans="1:17" s="8" customFormat="1" x14ac:dyDescent="0.25">
      <c r="A16" s="7">
        <v>10</v>
      </c>
      <c r="B16" s="83" t="s">
        <v>23</v>
      </c>
      <c r="C16" s="84">
        <f t="shared" si="0"/>
        <v>11304</v>
      </c>
      <c r="D16" s="84">
        <v>1000</v>
      </c>
      <c r="E16" s="85">
        <v>7898</v>
      </c>
      <c r="F16" s="85">
        <v>665</v>
      </c>
      <c r="G16" s="85">
        <v>1761</v>
      </c>
      <c r="H16" s="85">
        <v>3019</v>
      </c>
      <c r="I16" s="85">
        <v>2453</v>
      </c>
      <c r="J16" s="88">
        <f t="shared" si="1"/>
        <v>0.69869072894550599</v>
      </c>
      <c r="K16" s="85">
        <v>82</v>
      </c>
      <c r="L16" s="85">
        <v>3212</v>
      </c>
      <c r="M16" s="86">
        <f t="shared" si="2"/>
        <v>0.28414720452937015</v>
      </c>
      <c r="N16" s="85">
        <f>185+239</f>
        <v>424</v>
      </c>
      <c r="O16" s="85">
        <f>191+3</f>
        <v>194</v>
      </c>
      <c r="P16" s="86">
        <f t="shared" si="3"/>
        <v>1.7162066525123851E-2</v>
      </c>
    </row>
    <row r="17" spans="1:17" s="6" customFormat="1" x14ac:dyDescent="0.25">
      <c r="A17" s="3">
        <v>11</v>
      </c>
      <c r="B17" s="76" t="s">
        <v>24</v>
      </c>
      <c r="C17" s="77">
        <f t="shared" si="0"/>
        <v>12197</v>
      </c>
      <c r="D17" s="78">
        <v>828</v>
      </c>
      <c r="E17" s="79">
        <v>8380</v>
      </c>
      <c r="F17" s="79">
        <v>1926</v>
      </c>
      <c r="G17" s="79">
        <v>2090</v>
      </c>
      <c r="H17" s="79">
        <v>2230</v>
      </c>
      <c r="I17" s="80">
        <v>2134</v>
      </c>
      <c r="J17" s="71">
        <f t="shared" si="1"/>
        <v>0.6870541936541773</v>
      </c>
      <c r="K17" s="81">
        <v>73</v>
      </c>
      <c r="L17" s="80">
        <v>3584</v>
      </c>
      <c r="M17" s="87">
        <f t="shared" si="2"/>
        <v>0.29384274821677464</v>
      </c>
      <c r="N17" s="81">
        <f>230+234</f>
        <v>464</v>
      </c>
      <c r="O17" s="80">
        <f>228+5</f>
        <v>233</v>
      </c>
      <c r="P17" s="87">
        <f t="shared" si="3"/>
        <v>1.9103058129048126E-2</v>
      </c>
      <c r="Q17" s="5"/>
    </row>
    <row r="18" spans="1:17" s="8" customFormat="1" x14ac:dyDescent="0.25">
      <c r="A18" s="7">
        <v>12</v>
      </c>
      <c r="B18" s="83" t="s">
        <v>25</v>
      </c>
      <c r="C18" s="84">
        <f t="shared" si="0"/>
        <v>22201</v>
      </c>
      <c r="D18" s="84">
        <v>1849</v>
      </c>
      <c r="E18" s="85">
        <v>16253</v>
      </c>
      <c r="F18" s="85">
        <v>2451</v>
      </c>
      <c r="G18" s="85">
        <v>3323</v>
      </c>
      <c r="H18" s="85">
        <v>5701</v>
      </c>
      <c r="I18" s="85">
        <v>4778</v>
      </c>
      <c r="J18" s="71">
        <f t="shared" si="1"/>
        <v>0.73208414035403813</v>
      </c>
      <c r="K18" s="85">
        <v>111</v>
      </c>
      <c r="L18" s="85">
        <v>5483</v>
      </c>
      <c r="M18" s="86">
        <f t="shared" si="2"/>
        <v>0.24697085716859601</v>
      </c>
      <c r="N18" s="85">
        <f>280+490</f>
        <v>770</v>
      </c>
      <c r="O18" s="85">
        <f>447+18</f>
        <v>465</v>
      </c>
      <c r="P18" s="86">
        <f t="shared" si="3"/>
        <v>2.0945002477365884E-2</v>
      </c>
    </row>
    <row r="19" spans="1:17" s="6" customFormat="1" x14ac:dyDescent="0.25">
      <c r="A19" s="3">
        <v>13</v>
      </c>
      <c r="B19" s="76" t="s">
        <v>26</v>
      </c>
      <c r="C19" s="77">
        <f t="shared" si="0"/>
        <v>30487</v>
      </c>
      <c r="D19" s="78">
        <v>3918</v>
      </c>
      <c r="E19" s="79">
        <v>21644</v>
      </c>
      <c r="F19" s="79">
        <v>2574</v>
      </c>
      <c r="G19" s="79">
        <v>5103</v>
      </c>
      <c r="H19" s="79">
        <v>6540</v>
      </c>
      <c r="I19" s="80">
        <v>7427</v>
      </c>
      <c r="J19" s="71">
        <f t="shared" si="1"/>
        <v>0.70994194246728115</v>
      </c>
      <c r="K19" s="81">
        <v>184</v>
      </c>
      <c r="L19" s="80">
        <v>8273</v>
      </c>
      <c r="M19" s="87">
        <f t="shared" si="2"/>
        <v>0.27136156394528815</v>
      </c>
      <c r="N19" s="81">
        <f>563+243</f>
        <v>806</v>
      </c>
      <c r="O19" s="80">
        <f>552+18</f>
        <v>570</v>
      </c>
      <c r="P19" s="87">
        <f t="shared" si="3"/>
        <v>1.869649358743071E-2</v>
      </c>
      <c r="Q19" s="5"/>
    </row>
    <row r="20" spans="1:17" s="8" customFormat="1" x14ac:dyDescent="0.25">
      <c r="A20" s="7">
        <v>14</v>
      </c>
      <c r="B20" s="83" t="s">
        <v>27</v>
      </c>
      <c r="C20" s="84">
        <f t="shared" si="0"/>
        <v>54420</v>
      </c>
      <c r="D20" s="84">
        <v>4764</v>
      </c>
      <c r="E20" s="85">
        <v>37966</v>
      </c>
      <c r="F20" s="85">
        <v>6510</v>
      </c>
      <c r="G20" s="85">
        <v>7610</v>
      </c>
      <c r="H20" s="85">
        <v>12233</v>
      </c>
      <c r="I20" s="85">
        <v>11613</v>
      </c>
      <c r="J20" s="71">
        <f t="shared" si="1"/>
        <v>0.69764792355751559</v>
      </c>
      <c r="K20" s="85">
        <v>240</v>
      </c>
      <c r="L20" s="85">
        <v>15150</v>
      </c>
      <c r="M20" s="86">
        <f t="shared" si="2"/>
        <v>0.27839029768467477</v>
      </c>
      <c r="N20" s="85">
        <f>900+882</f>
        <v>1782</v>
      </c>
      <c r="O20" s="85">
        <f>1253+51</f>
        <v>1304</v>
      </c>
      <c r="P20" s="86">
        <f t="shared" si="3"/>
        <v>2.3961778757809627E-2</v>
      </c>
    </row>
    <row r="21" spans="1:17" s="6" customFormat="1" x14ac:dyDescent="0.25">
      <c r="A21" s="3">
        <v>15</v>
      </c>
      <c r="B21" s="76" t="s">
        <v>28</v>
      </c>
      <c r="C21" s="77">
        <f t="shared" si="0"/>
        <v>18342</v>
      </c>
      <c r="D21" s="78">
        <v>2228</v>
      </c>
      <c r="E21" s="79">
        <v>11706</v>
      </c>
      <c r="F21" s="79">
        <v>755</v>
      </c>
      <c r="G21" s="79">
        <v>2688</v>
      </c>
      <c r="H21" s="79">
        <v>3870</v>
      </c>
      <c r="I21" s="80">
        <v>4393</v>
      </c>
      <c r="J21" s="71">
        <f t="shared" si="1"/>
        <v>0.63820739286882566</v>
      </c>
      <c r="K21" s="81">
        <v>118</v>
      </c>
      <c r="L21" s="80">
        <v>6131</v>
      </c>
      <c r="M21" s="87">
        <f t="shared" si="2"/>
        <v>0.33426016792061936</v>
      </c>
      <c r="N21" s="81">
        <f>358+172</f>
        <v>530</v>
      </c>
      <c r="O21" s="80">
        <f>502+3</f>
        <v>505</v>
      </c>
      <c r="P21" s="87">
        <f t="shared" si="3"/>
        <v>2.753243921055501E-2</v>
      </c>
      <c r="Q21" s="5"/>
    </row>
    <row r="22" spans="1:17" s="8" customFormat="1" x14ac:dyDescent="0.25">
      <c r="A22" s="7">
        <v>16</v>
      </c>
      <c r="B22" s="83" t="s">
        <v>29</v>
      </c>
      <c r="C22" s="84">
        <f t="shared" si="0"/>
        <v>25089</v>
      </c>
      <c r="D22" s="84">
        <v>1755</v>
      </c>
      <c r="E22" s="85">
        <v>17438</v>
      </c>
      <c r="F22" s="85">
        <v>2811</v>
      </c>
      <c r="G22" s="85">
        <v>4048</v>
      </c>
      <c r="H22" s="85">
        <v>5792</v>
      </c>
      <c r="I22" s="85">
        <v>4787</v>
      </c>
      <c r="J22" s="71">
        <f t="shared" si="1"/>
        <v>0.69504563753039184</v>
      </c>
      <c r="K22" s="85">
        <v>165</v>
      </c>
      <c r="L22" s="85">
        <v>7236</v>
      </c>
      <c r="M22" s="86">
        <f t="shared" si="2"/>
        <v>0.28841324883415043</v>
      </c>
      <c r="N22" s="85">
        <f>452+526</f>
        <v>978</v>
      </c>
      <c r="O22" s="85">
        <f>402+13</f>
        <v>415</v>
      </c>
      <c r="P22" s="86">
        <f t="shared" si="3"/>
        <v>1.6541113635457769E-2</v>
      </c>
    </row>
    <row r="23" spans="1:17" s="6" customFormat="1" x14ac:dyDescent="0.25">
      <c r="A23" s="3">
        <v>17</v>
      </c>
      <c r="B23" s="76" t="s">
        <v>30</v>
      </c>
      <c r="C23" s="77">
        <f t="shared" si="0"/>
        <v>97488</v>
      </c>
      <c r="D23" s="78">
        <v>12725</v>
      </c>
      <c r="E23" s="79">
        <v>74741</v>
      </c>
      <c r="F23" s="79">
        <v>14028</v>
      </c>
      <c r="G23" s="79">
        <v>11947</v>
      </c>
      <c r="H23" s="79">
        <v>22785</v>
      </c>
      <c r="I23" s="80">
        <v>25981</v>
      </c>
      <c r="J23" s="71">
        <f t="shared" si="1"/>
        <v>0.76666871820121452</v>
      </c>
      <c r="K23" s="81">
        <v>356</v>
      </c>
      <c r="L23" s="80">
        <v>20371</v>
      </c>
      <c r="M23" s="87">
        <f t="shared" si="2"/>
        <v>0.20895905137042509</v>
      </c>
      <c r="N23" s="81">
        <f>1404+662</f>
        <v>2066</v>
      </c>
      <c r="O23" s="80">
        <f>2328+48</f>
        <v>2376</v>
      </c>
      <c r="P23" s="87">
        <f t="shared" si="3"/>
        <v>2.4372230428360415E-2</v>
      </c>
      <c r="Q23" s="5"/>
    </row>
    <row r="24" spans="1:17" s="8" customFormat="1" x14ac:dyDescent="0.25">
      <c r="A24" s="7">
        <v>18</v>
      </c>
      <c r="B24" s="83" t="s">
        <v>31</v>
      </c>
      <c r="C24" s="84">
        <f t="shared" si="0"/>
        <v>59820</v>
      </c>
      <c r="D24" s="84">
        <v>9984</v>
      </c>
      <c r="E24" s="85">
        <v>48363</v>
      </c>
      <c r="F24" s="85">
        <v>12734</v>
      </c>
      <c r="G24" s="85">
        <v>8233</v>
      </c>
      <c r="H24" s="85">
        <v>11392</v>
      </c>
      <c r="I24" s="85">
        <v>16004</v>
      </c>
      <c r="J24" s="71">
        <f t="shared" si="1"/>
        <v>0.80847542627883651</v>
      </c>
      <c r="K24" s="85">
        <v>215</v>
      </c>
      <c r="L24" s="85">
        <v>10592</v>
      </c>
      <c r="M24" s="86">
        <f t="shared" si="2"/>
        <v>0.17706452691407557</v>
      </c>
      <c r="N24" s="85">
        <f>951+568</f>
        <v>1519</v>
      </c>
      <c r="O24" s="85">
        <f>813+52</f>
        <v>865</v>
      </c>
      <c r="P24" s="86">
        <f t="shared" si="3"/>
        <v>1.446004680708793E-2</v>
      </c>
    </row>
    <row r="25" spans="1:17" s="6" customFormat="1" x14ac:dyDescent="0.25">
      <c r="A25" s="3">
        <v>19</v>
      </c>
      <c r="B25" s="76" t="s">
        <v>32</v>
      </c>
      <c r="C25" s="77">
        <f t="shared" si="0"/>
        <v>26831</v>
      </c>
      <c r="D25" s="78">
        <v>3783</v>
      </c>
      <c r="E25" s="79">
        <v>19692</v>
      </c>
      <c r="F25" s="79">
        <v>2259</v>
      </c>
      <c r="G25" s="79">
        <v>4008</v>
      </c>
      <c r="H25" s="79">
        <v>5866</v>
      </c>
      <c r="I25" s="80">
        <v>7559</v>
      </c>
      <c r="J25" s="88">
        <f t="shared" si="1"/>
        <v>0.73392717379150985</v>
      </c>
      <c r="K25" s="81">
        <v>153</v>
      </c>
      <c r="L25" s="80">
        <v>6363</v>
      </c>
      <c r="M25" s="90">
        <f t="shared" si="2"/>
        <v>0.23715105661361857</v>
      </c>
      <c r="N25" s="81">
        <f>478+276</f>
        <v>754</v>
      </c>
      <c r="O25" s="80">
        <f>764+12</f>
        <v>776</v>
      </c>
      <c r="P25" s="91">
        <f t="shared" si="3"/>
        <v>2.8921769594871603E-2</v>
      </c>
      <c r="Q25" s="5"/>
    </row>
    <row r="26" spans="1:17" s="8" customFormat="1" x14ac:dyDescent="0.25">
      <c r="A26" s="7">
        <v>20</v>
      </c>
      <c r="B26" s="83" t="s">
        <v>33</v>
      </c>
      <c r="C26" s="84">
        <f t="shared" si="0"/>
        <v>31688</v>
      </c>
      <c r="D26" s="84">
        <v>2983</v>
      </c>
      <c r="E26" s="85">
        <v>27332</v>
      </c>
      <c r="F26" s="85">
        <v>3662</v>
      </c>
      <c r="G26" s="85">
        <v>8015</v>
      </c>
      <c r="H26" s="85">
        <v>8161</v>
      </c>
      <c r="I26" s="85">
        <v>7494</v>
      </c>
      <c r="J26" s="91">
        <f t="shared" si="1"/>
        <v>0.86253471345619792</v>
      </c>
      <c r="K26" s="85">
        <v>106</v>
      </c>
      <c r="L26" s="85">
        <v>4010</v>
      </c>
      <c r="M26" s="92">
        <f t="shared" si="2"/>
        <v>0.12654632668518051</v>
      </c>
      <c r="N26" s="85">
        <f>333+370</f>
        <v>703</v>
      </c>
      <c r="O26" s="85">
        <f>326+20</f>
        <v>346</v>
      </c>
      <c r="P26" s="86">
        <f t="shared" si="3"/>
        <v>1.091895985862156E-2</v>
      </c>
    </row>
    <row r="27" spans="1:17" s="6" customFormat="1" x14ac:dyDescent="0.25">
      <c r="A27" s="3">
        <v>21</v>
      </c>
      <c r="B27" s="76" t="s">
        <v>34</v>
      </c>
      <c r="C27" s="93">
        <f t="shared" si="0"/>
        <v>526117</v>
      </c>
      <c r="D27" s="94">
        <v>38127</v>
      </c>
      <c r="E27" s="95">
        <v>324866</v>
      </c>
      <c r="F27" s="95">
        <v>129419</v>
      </c>
      <c r="G27" s="95">
        <v>58263</v>
      </c>
      <c r="H27" s="95">
        <v>66241</v>
      </c>
      <c r="I27" s="96">
        <v>70943</v>
      </c>
      <c r="J27" s="88">
        <f t="shared" si="1"/>
        <v>0.61747862167540679</v>
      </c>
      <c r="K27" s="97">
        <v>565</v>
      </c>
      <c r="L27" s="80">
        <v>192743</v>
      </c>
      <c r="M27" s="98">
        <f t="shared" si="2"/>
        <v>0.36635007042159823</v>
      </c>
      <c r="N27" s="81">
        <f>4113+1325</f>
        <v>5438</v>
      </c>
      <c r="O27" s="80">
        <f>8427+81</f>
        <v>8508</v>
      </c>
      <c r="P27" s="87">
        <f t="shared" si="3"/>
        <v>1.6171307902994963E-2</v>
      </c>
      <c r="Q27" s="5"/>
    </row>
    <row r="28" spans="1:17" x14ac:dyDescent="0.25">
      <c r="A28" s="9"/>
      <c r="B28" s="10"/>
      <c r="C28" s="11">
        <f t="shared" si="0"/>
        <v>1223097</v>
      </c>
      <c r="D28" s="12">
        <f t="shared" ref="D28:O28" si="4">SUM(D7:D27)</f>
        <v>114483</v>
      </c>
      <c r="E28" s="12">
        <f t="shared" si="4"/>
        <v>853110</v>
      </c>
      <c r="F28" s="12">
        <f t="shared" si="4"/>
        <v>231166</v>
      </c>
      <c r="G28" s="12">
        <f t="shared" si="4"/>
        <v>166274</v>
      </c>
      <c r="H28" s="12">
        <f t="shared" si="4"/>
        <v>222772</v>
      </c>
      <c r="I28" s="12">
        <f t="shared" si="4"/>
        <v>232898</v>
      </c>
      <c r="J28" s="13">
        <f t="shared" si="1"/>
        <v>0.69749987122852886</v>
      </c>
      <c r="K28" s="12">
        <f t="shared" si="4"/>
        <v>3668</v>
      </c>
      <c r="L28" s="14">
        <f t="shared" si="4"/>
        <v>348663</v>
      </c>
      <c r="M28" s="15">
        <f t="shared" si="2"/>
        <v>0.28506569797816528</v>
      </c>
      <c r="N28" s="16">
        <f t="shared" si="4"/>
        <v>24741</v>
      </c>
      <c r="O28" s="14">
        <f t="shared" si="4"/>
        <v>21324</v>
      </c>
      <c r="P28" s="15">
        <f t="shared" si="3"/>
        <v>1.7434430793305845E-2</v>
      </c>
    </row>
    <row r="29" spans="1:17" x14ac:dyDescent="0.25">
      <c r="A29" s="17"/>
      <c r="B29" s="38" t="s">
        <v>41</v>
      </c>
      <c r="C29" s="19"/>
      <c r="D29" s="19"/>
    </row>
    <row r="30" spans="1:17" x14ac:dyDescent="0.25">
      <c r="A30" s="20"/>
      <c r="B30" s="21"/>
      <c r="C30" s="19"/>
      <c r="D30" s="19"/>
    </row>
    <row r="31" spans="1:17" x14ac:dyDescent="0.25">
      <c r="A31" s="20"/>
      <c r="B31" s="21"/>
      <c r="C31" s="19"/>
      <c r="D31" s="19"/>
    </row>
    <row r="32" spans="1:17" x14ac:dyDescent="0.25">
      <c r="A32" s="20"/>
      <c r="B32" s="21"/>
      <c r="C32" s="19"/>
      <c r="D32" s="19"/>
    </row>
    <row r="33" spans="1:4" x14ac:dyDescent="0.25">
      <c r="A33" s="20"/>
      <c r="B33" s="21"/>
      <c r="C33" s="19"/>
      <c r="D33" s="19"/>
    </row>
    <row r="34" spans="1:4" x14ac:dyDescent="0.25">
      <c r="A34" s="20"/>
      <c r="B34" s="21"/>
      <c r="C34" s="19"/>
      <c r="D34" s="19"/>
    </row>
    <row r="35" spans="1:4" x14ac:dyDescent="0.25">
      <c r="A35" s="20"/>
      <c r="B35" s="21"/>
      <c r="C35" s="19"/>
      <c r="D35" s="19"/>
    </row>
    <row r="36" spans="1:4" x14ac:dyDescent="0.25">
      <c r="A36" s="20"/>
      <c r="B36" s="21"/>
      <c r="C36" s="19"/>
      <c r="D36" s="19"/>
    </row>
    <row r="37" spans="1:4" x14ac:dyDescent="0.25">
      <c r="A37" s="20"/>
      <c r="B37" s="21"/>
      <c r="C37" s="19"/>
      <c r="D37" s="19"/>
    </row>
    <row r="38" spans="1:4" x14ac:dyDescent="0.25">
      <c r="A38" s="20"/>
      <c r="B38" s="21"/>
      <c r="C38" s="19"/>
      <c r="D38" s="19"/>
    </row>
    <row r="39" spans="1:4" x14ac:dyDescent="0.25">
      <c r="A39" s="20"/>
      <c r="B39" s="21"/>
      <c r="C39" s="19"/>
      <c r="D39" s="19"/>
    </row>
    <row r="40" spans="1:4" x14ac:dyDescent="0.25">
      <c r="A40" s="20"/>
      <c r="B40" s="21"/>
      <c r="C40" s="19"/>
      <c r="D40" s="19"/>
    </row>
    <row r="41" spans="1:4" x14ac:dyDescent="0.25">
      <c r="A41" s="20"/>
      <c r="B41" s="21"/>
      <c r="C41" s="19"/>
      <c r="D41" s="19"/>
    </row>
    <row r="42" spans="1:4" x14ac:dyDescent="0.25">
      <c r="A42" s="20"/>
      <c r="B42" s="21"/>
      <c r="C42" s="19"/>
      <c r="D42" s="19"/>
    </row>
    <row r="43" spans="1:4" x14ac:dyDescent="0.25">
      <c r="A43" s="20"/>
      <c r="B43" s="21"/>
      <c r="C43" s="19"/>
      <c r="D43" s="19"/>
    </row>
    <row r="44" spans="1:4" x14ac:dyDescent="0.25">
      <c r="A44" s="20"/>
      <c r="B44" s="21"/>
      <c r="C44" s="19"/>
      <c r="D44" s="19"/>
    </row>
    <row r="45" spans="1:4" x14ac:dyDescent="0.25">
      <c r="A45" s="20"/>
      <c r="B45" s="21"/>
      <c r="C45" s="19"/>
      <c r="D45" s="19"/>
    </row>
    <row r="46" spans="1:4" x14ac:dyDescent="0.25">
      <c r="A46" s="20"/>
      <c r="B46" s="21"/>
      <c r="C46" s="19"/>
      <c r="D46" s="19"/>
    </row>
    <row r="47" spans="1:4" x14ac:dyDescent="0.25">
      <c r="A47" s="20"/>
      <c r="B47" s="21"/>
      <c r="C47" s="19"/>
      <c r="D47" s="19"/>
    </row>
    <row r="48" spans="1:4" x14ac:dyDescent="0.25">
      <c r="A48" s="20"/>
      <c r="B48" s="21"/>
      <c r="C48" s="19"/>
      <c r="D48" s="19"/>
    </row>
    <row r="49" spans="1:4" x14ac:dyDescent="0.25">
      <c r="A49" s="20"/>
      <c r="B49" s="21"/>
      <c r="C49" s="19"/>
      <c r="D49" s="19"/>
    </row>
    <row r="50" spans="1:4" x14ac:dyDescent="0.25">
      <c r="A50" s="20"/>
      <c r="B50" s="21"/>
      <c r="C50" s="19"/>
      <c r="D50" s="19"/>
    </row>
    <row r="51" spans="1:4" x14ac:dyDescent="0.25">
      <c r="A51" s="20"/>
      <c r="B51" s="21"/>
      <c r="C51" s="19"/>
      <c r="D51" s="19"/>
    </row>
    <row r="52" spans="1:4" x14ac:dyDescent="0.25">
      <c r="A52" s="20"/>
      <c r="B52" s="21"/>
      <c r="C52" s="19"/>
      <c r="D52" s="19"/>
    </row>
    <row r="53" spans="1:4" x14ac:dyDescent="0.25">
      <c r="A53" s="20"/>
      <c r="B53" s="21"/>
      <c r="C53" s="19"/>
      <c r="D53" s="19"/>
    </row>
    <row r="54" spans="1:4" x14ac:dyDescent="0.25">
      <c r="A54" s="20"/>
      <c r="B54" s="21"/>
      <c r="C54" s="19"/>
      <c r="D54" s="19"/>
    </row>
    <row r="55" spans="1:4" x14ac:dyDescent="0.25">
      <c r="A55" s="20"/>
      <c r="B55" s="21"/>
      <c r="C55" s="19"/>
      <c r="D55" s="19"/>
    </row>
    <row r="56" spans="1:4" x14ac:dyDescent="0.25">
      <c r="A56" s="20"/>
      <c r="B56" s="21"/>
      <c r="C56" s="19"/>
      <c r="D56" s="19"/>
    </row>
    <row r="57" spans="1:4" x14ac:dyDescent="0.25">
      <c r="A57" s="20"/>
      <c r="B57" s="21"/>
      <c r="C57" s="19"/>
      <c r="D57" s="19"/>
    </row>
    <row r="58" spans="1:4" x14ac:dyDescent="0.25">
      <c r="A58" s="20"/>
      <c r="B58" s="21"/>
      <c r="C58" s="19"/>
      <c r="D58" s="19"/>
    </row>
    <row r="59" spans="1:4" x14ac:dyDescent="0.25">
      <c r="A59" s="20"/>
      <c r="B59" s="21"/>
      <c r="C59" s="19"/>
      <c r="D59" s="19"/>
    </row>
    <row r="60" spans="1:4" x14ac:dyDescent="0.25">
      <c r="A60" s="20"/>
      <c r="B60" s="21"/>
      <c r="C60" s="19"/>
      <c r="D60" s="19"/>
    </row>
    <row r="61" spans="1:4" x14ac:dyDescent="0.25">
      <c r="A61" s="20"/>
      <c r="B61" s="21"/>
      <c r="C61" s="19"/>
      <c r="D61" s="19"/>
    </row>
    <row r="62" spans="1:4" x14ac:dyDescent="0.25">
      <c r="A62" s="20"/>
      <c r="B62" s="21"/>
      <c r="C62" s="19"/>
      <c r="D62" s="19"/>
    </row>
    <row r="63" spans="1:4" x14ac:dyDescent="0.25">
      <c r="A63" s="20"/>
      <c r="B63" s="21"/>
      <c r="C63" s="19"/>
      <c r="D63" s="19"/>
    </row>
    <row r="64" spans="1:4" x14ac:dyDescent="0.25">
      <c r="A64" s="20"/>
      <c r="B64" s="21"/>
      <c r="C64" s="19"/>
      <c r="D64" s="19"/>
    </row>
    <row r="65" spans="1:4" x14ac:dyDescent="0.25">
      <c r="A65" s="20"/>
      <c r="B65" s="21"/>
      <c r="C65" s="19"/>
      <c r="D65" s="19"/>
    </row>
    <row r="66" spans="1:4" x14ac:dyDescent="0.25">
      <c r="A66" s="20"/>
      <c r="B66" s="21"/>
      <c r="C66" s="19"/>
      <c r="D66" s="19"/>
    </row>
    <row r="67" spans="1:4" x14ac:dyDescent="0.25">
      <c r="A67" s="20"/>
      <c r="B67" s="21"/>
      <c r="C67" s="19"/>
      <c r="D67" s="19"/>
    </row>
    <row r="68" spans="1:4" x14ac:dyDescent="0.25">
      <c r="A68" s="20"/>
      <c r="B68" s="21"/>
      <c r="C68" s="19"/>
      <c r="D68" s="19"/>
    </row>
    <row r="69" spans="1:4" x14ac:dyDescent="0.25">
      <c r="A69" s="20"/>
      <c r="B69" s="21"/>
      <c r="C69" s="19"/>
      <c r="D69" s="19"/>
    </row>
    <row r="70" spans="1:4" x14ac:dyDescent="0.25">
      <c r="A70" s="20"/>
      <c r="B70" s="21"/>
      <c r="C70" s="19"/>
      <c r="D70" s="19"/>
    </row>
    <row r="71" spans="1:4" x14ac:dyDescent="0.25">
      <c r="A71" s="20"/>
      <c r="B71" s="21"/>
      <c r="C71" s="19"/>
      <c r="D71" s="19"/>
    </row>
    <row r="72" spans="1:4" x14ac:dyDescent="0.25">
      <c r="A72" s="20"/>
      <c r="B72" s="21"/>
      <c r="C72" s="19"/>
      <c r="D72" s="19"/>
    </row>
    <row r="73" spans="1:4" x14ac:dyDescent="0.25">
      <c r="A73" s="20"/>
      <c r="B73" s="21"/>
      <c r="C73" s="19"/>
      <c r="D73" s="19"/>
    </row>
    <row r="74" spans="1:4" x14ac:dyDescent="0.25">
      <c r="A74" s="20"/>
      <c r="B74" s="21"/>
      <c r="C74" s="19"/>
      <c r="D74" s="19"/>
    </row>
    <row r="75" spans="1:4" x14ac:dyDescent="0.25">
      <c r="A75" s="20"/>
      <c r="B75" s="21"/>
      <c r="C75" s="19"/>
      <c r="D75" s="19"/>
    </row>
    <row r="76" spans="1:4" x14ac:dyDescent="0.25">
      <c r="A76" s="20"/>
      <c r="B76" s="21"/>
      <c r="C76" s="19"/>
      <c r="D76" s="19"/>
    </row>
    <row r="77" spans="1:4" x14ac:dyDescent="0.25">
      <c r="A77" s="20"/>
      <c r="B77" s="21"/>
      <c r="C77" s="19"/>
      <c r="D77" s="19"/>
    </row>
    <row r="78" spans="1:4" x14ac:dyDescent="0.25">
      <c r="A78" s="20"/>
      <c r="B78" s="21"/>
      <c r="C78" s="19"/>
      <c r="D78" s="19"/>
    </row>
    <row r="79" spans="1:4" x14ac:dyDescent="0.25">
      <c r="A79" s="20"/>
      <c r="B79" s="21"/>
      <c r="C79" s="19"/>
      <c r="D79" s="19"/>
    </row>
    <row r="80" spans="1:4" x14ac:dyDescent="0.25">
      <c r="A80" s="20"/>
      <c r="B80" s="21"/>
      <c r="C80" s="19"/>
      <c r="D80" s="19"/>
    </row>
    <row r="81" spans="1:4" x14ac:dyDescent="0.25">
      <c r="A81" s="20"/>
      <c r="B81" s="21"/>
      <c r="C81" s="19"/>
      <c r="D81" s="19"/>
    </row>
    <row r="82" spans="1:4" x14ac:dyDescent="0.25">
      <c r="A82" s="20"/>
      <c r="B82" s="21"/>
      <c r="C82" s="19"/>
      <c r="D82" s="19"/>
    </row>
    <row r="83" spans="1:4" x14ac:dyDescent="0.25">
      <c r="A83" s="20"/>
      <c r="B83" s="21"/>
      <c r="C83" s="19"/>
      <c r="D83" s="19"/>
    </row>
    <row r="84" spans="1:4" x14ac:dyDescent="0.25">
      <c r="A84" s="20"/>
      <c r="B84" s="21"/>
      <c r="C84" s="19"/>
      <c r="D84" s="19"/>
    </row>
    <row r="85" spans="1:4" x14ac:dyDescent="0.25">
      <c r="A85" s="20"/>
      <c r="B85" s="21"/>
      <c r="C85" s="19"/>
      <c r="D85" s="19"/>
    </row>
    <row r="86" spans="1:4" x14ac:dyDescent="0.25">
      <c r="A86" s="20"/>
      <c r="B86" s="21"/>
      <c r="C86" s="19"/>
      <c r="D86" s="19"/>
    </row>
    <row r="87" spans="1:4" x14ac:dyDescent="0.25">
      <c r="A87" s="20"/>
      <c r="B87" s="21"/>
      <c r="C87" s="19"/>
      <c r="D87" s="19"/>
    </row>
    <row r="88" spans="1:4" x14ac:dyDescent="0.25">
      <c r="A88" s="20"/>
      <c r="B88" s="21"/>
      <c r="C88" s="19"/>
      <c r="D88" s="19"/>
    </row>
    <row r="89" spans="1:4" x14ac:dyDescent="0.25">
      <c r="A89" s="20"/>
      <c r="B89" s="21"/>
      <c r="C89" s="19"/>
      <c r="D89" s="19"/>
    </row>
    <row r="90" spans="1:4" x14ac:dyDescent="0.25">
      <c r="A90" s="20"/>
      <c r="B90" s="21"/>
      <c r="C90" s="19"/>
      <c r="D90" s="19"/>
    </row>
    <row r="91" spans="1:4" x14ac:dyDescent="0.25">
      <c r="A91" s="20"/>
      <c r="B91" s="21"/>
      <c r="C91" s="19"/>
      <c r="D91" s="19"/>
    </row>
    <row r="92" spans="1:4" x14ac:dyDescent="0.25">
      <c r="A92" s="20"/>
      <c r="B92" s="21"/>
      <c r="C92" s="19"/>
      <c r="D92" s="19"/>
    </row>
    <row r="93" spans="1:4" x14ac:dyDescent="0.25">
      <c r="A93" s="20"/>
      <c r="B93" s="21"/>
      <c r="C93" s="19"/>
      <c r="D93" s="19"/>
    </row>
    <row r="94" spans="1:4" x14ac:dyDescent="0.25">
      <c r="A94" s="20"/>
      <c r="B94" s="21"/>
      <c r="C94" s="19"/>
      <c r="D94" s="19"/>
    </row>
    <row r="95" spans="1:4" x14ac:dyDescent="0.25">
      <c r="A95" s="20"/>
      <c r="B95" s="21"/>
      <c r="C95" s="19"/>
      <c r="D95" s="19"/>
    </row>
    <row r="96" spans="1:4" x14ac:dyDescent="0.25">
      <c r="A96" s="20"/>
      <c r="B96" s="21"/>
      <c r="C96" s="19"/>
      <c r="D96" s="19"/>
    </row>
    <row r="97" spans="1:4" x14ac:dyDescent="0.25">
      <c r="A97" s="20"/>
      <c r="B97" s="21"/>
      <c r="C97" s="19"/>
      <c r="D97" s="19"/>
    </row>
    <row r="98" spans="1:4" x14ac:dyDescent="0.25">
      <c r="A98" s="20"/>
      <c r="B98" s="21"/>
      <c r="C98" s="19"/>
      <c r="D98" s="19"/>
    </row>
    <row r="99" spans="1:4" x14ac:dyDescent="0.25">
      <c r="A99" s="20"/>
      <c r="B99" s="21"/>
      <c r="C99" s="19"/>
      <c r="D99" s="19"/>
    </row>
    <row r="100" spans="1:4" x14ac:dyDescent="0.25">
      <c r="A100" s="20"/>
      <c r="B100" s="21"/>
      <c r="C100" s="19"/>
      <c r="D100" s="19"/>
    </row>
    <row r="101" spans="1:4" x14ac:dyDescent="0.25">
      <c r="A101" s="20"/>
      <c r="B101" s="21"/>
      <c r="C101" s="19"/>
      <c r="D101" s="19"/>
    </row>
    <row r="102" spans="1:4" x14ac:dyDescent="0.25">
      <c r="A102" s="20"/>
      <c r="B102" s="21"/>
      <c r="C102" s="19"/>
      <c r="D102" s="19"/>
    </row>
    <row r="103" spans="1:4" x14ac:dyDescent="0.25">
      <c r="A103" s="20"/>
      <c r="B103" s="21"/>
      <c r="C103" s="19"/>
      <c r="D103" s="19"/>
    </row>
    <row r="104" spans="1:4" x14ac:dyDescent="0.25">
      <c r="A104" s="20"/>
      <c r="B104" s="21"/>
      <c r="C104" s="19"/>
      <c r="D104" s="19"/>
    </row>
    <row r="105" spans="1:4" x14ac:dyDescent="0.25">
      <c r="A105" s="20"/>
      <c r="B105" s="21"/>
      <c r="C105" s="19"/>
      <c r="D105" s="19"/>
    </row>
    <row r="106" spans="1:4" x14ac:dyDescent="0.25">
      <c r="A106" s="20"/>
      <c r="B106" s="21"/>
      <c r="C106" s="19"/>
      <c r="D106" s="19"/>
    </row>
    <row r="107" spans="1:4" x14ac:dyDescent="0.25">
      <c r="A107" s="20"/>
      <c r="B107" s="21"/>
      <c r="C107" s="19"/>
      <c r="D107" s="19"/>
    </row>
    <row r="108" spans="1:4" x14ac:dyDescent="0.25">
      <c r="A108" s="20"/>
      <c r="B108" s="21"/>
      <c r="C108" s="19"/>
      <c r="D108" s="19"/>
    </row>
    <row r="109" spans="1:4" x14ac:dyDescent="0.25">
      <c r="A109" s="20"/>
      <c r="B109" s="21"/>
      <c r="C109" s="19"/>
      <c r="D109" s="19"/>
    </row>
    <row r="110" spans="1:4" x14ac:dyDescent="0.25">
      <c r="A110" s="20"/>
      <c r="B110" s="21"/>
      <c r="C110" s="19"/>
      <c r="D110" s="19"/>
    </row>
    <row r="111" spans="1:4" x14ac:dyDescent="0.25">
      <c r="A111" s="20"/>
      <c r="B111" s="21"/>
      <c r="C111" s="19"/>
      <c r="D111" s="19"/>
    </row>
    <row r="112" spans="1:4" x14ac:dyDescent="0.25">
      <c r="A112" s="20"/>
      <c r="B112" s="21"/>
      <c r="C112" s="19"/>
      <c r="D112" s="19"/>
    </row>
    <row r="113" spans="1:4" x14ac:dyDescent="0.25">
      <c r="A113" s="20"/>
      <c r="B113" s="21"/>
      <c r="C113" s="19"/>
      <c r="D113" s="19"/>
    </row>
    <row r="114" spans="1:4" x14ac:dyDescent="0.25">
      <c r="A114" s="20"/>
      <c r="B114" s="21"/>
      <c r="C114" s="19"/>
      <c r="D114" s="19"/>
    </row>
    <row r="115" spans="1:4" x14ac:dyDescent="0.25">
      <c r="A115" s="20"/>
      <c r="B115" s="21"/>
      <c r="C115" s="19"/>
      <c r="D115" s="19"/>
    </row>
    <row r="116" spans="1:4" x14ac:dyDescent="0.25">
      <c r="A116" s="20"/>
      <c r="B116" s="21"/>
      <c r="C116" s="19"/>
      <c r="D116" s="19"/>
    </row>
    <row r="117" spans="1:4" x14ac:dyDescent="0.25">
      <c r="A117" s="20"/>
      <c r="B117" s="21"/>
      <c r="C117" s="19"/>
      <c r="D117" s="19"/>
    </row>
    <row r="118" spans="1:4" x14ac:dyDescent="0.25">
      <c r="A118" s="20"/>
      <c r="B118" s="21"/>
      <c r="C118" s="19"/>
      <c r="D118" s="19"/>
    </row>
    <row r="119" spans="1:4" x14ac:dyDescent="0.25">
      <c r="A119" s="20"/>
      <c r="B119" s="21"/>
      <c r="C119" s="19"/>
      <c r="D119" s="19"/>
    </row>
    <row r="120" spans="1:4" x14ac:dyDescent="0.25">
      <c r="A120" s="20"/>
      <c r="B120" s="21"/>
      <c r="C120" s="19"/>
      <c r="D120" s="19"/>
    </row>
    <row r="121" spans="1:4" x14ac:dyDescent="0.25">
      <c r="A121" s="20"/>
      <c r="B121" s="21"/>
      <c r="C121" s="19"/>
      <c r="D121" s="19"/>
    </row>
    <row r="122" spans="1:4" x14ac:dyDescent="0.25">
      <c r="A122" s="20"/>
      <c r="B122" s="21"/>
      <c r="C122" s="19"/>
      <c r="D122" s="19"/>
    </row>
    <row r="123" spans="1:4" x14ac:dyDescent="0.25">
      <c r="A123" s="20"/>
      <c r="B123" s="21"/>
      <c r="C123" s="19"/>
      <c r="D123" s="19"/>
    </row>
    <row r="124" spans="1:4" x14ac:dyDescent="0.25">
      <c r="A124" s="20"/>
      <c r="B124" s="21"/>
      <c r="C124" s="19"/>
      <c r="D124" s="19"/>
    </row>
    <row r="125" spans="1:4" x14ac:dyDescent="0.25">
      <c r="A125" s="20"/>
      <c r="B125" s="21"/>
      <c r="C125" s="19"/>
      <c r="D125" s="19"/>
    </row>
    <row r="126" spans="1:4" x14ac:dyDescent="0.25">
      <c r="A126" s="20"/>
      <c r="B126" s="21"/>
      <c r="C126" s="19"/>
      <c r="D126" s="19"/>
    </row>
    <row r="127" spans="1:4" x14ac:dyDescent="0.25">
      <c r="A127" s="20"/>
      <c r="B127" s="21"/>
      <c r="C127" s="19"/>
      <c r="D127" s="19"/>
    </row>
    <row r="128" spans="1:4" x14ac:dyDescent="0.25">
      <c r="A128" s="20"/>
      <c r="B128" s="21"/>
      <c r="C128" s="19"/>
      <c r="D128" s="19"/>
    </row>
  </sheetData>
  <mergeCells count="12">
    <mergeCell ref="P5:P6"/>
    <mergeCell ref="A5:A6"/>
    <mergeCell ref="B5:B6"/>
    <mergeCell ref="C5:C6"/>
    <mergeCell ref="D5:D6"/>
    <mergeCell ref="E5:I5"/>
    <mergeCell ref="J5:J6"/>
    <mergeCell ref="K5:K6"/>
    <mergeCell ref="L5:L6"/>
    <mergeCell ref="M5:M6"/>
    <mergeCell ref="N5:N6"/>
    <mergeCell ref="O5:O6"/>
  </mergeCells>
  <pageMargins left="0.19685039370078741" right="0.19685039370078741" top="0.35433070866141736" bottom="0.35433070866141736" header="0.11811023622047245" footer="0.11811023622047245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8"/>
  <sheetViews>
    <sheetView zoomScale="110" zoomScaleNormal="110" workbookViewId="0">
      <selection activeCell="J20" sqref="J20:K20"/>
    </sheetView>
  </sheetViews>
  <sheetFormatPr defaultRowHeight="15" x14ac:dyDescent="0.25"/>
  <cols>
    <col min="1" max="1" width="4.7109375" customWidth="1"/>
    <col min="2" max="2" width="18.42578125" customWidth="1"/>
    <col min="3" max="3" width="11.5703125" customWidth="1"/>
    <col min="4" max="9" width="10.7109375" customWidth="1"/>
    <col min="10" max="10" width="12.42578125" customWidth="1"/>
    <col min="11" max="11" width="13.28515625" customWidth="1"/>
    <col min="12" max="12" width="12" customWidth="1"/>
    <col min="13" max="13" width="13" customWidth="1"/>
    <col min="14" max="14" width="10.7109375" customWidth="1"/>
    <col min="15" max="15" width="13.42578125" customWidth="1"/>
    <col min="16" max="16" width="13.140625" customWidth="1"/>
  </cols>
  <sheetData>
    <row r="3" spans="1:17" s="1" customFormat="1" ht="42" customHeight="1" x14ac:dyDescent="0.25">
      <c r="A3" s="60" t="s">
        <v>0</v>
      </c>
      <c r="B3" s="60" t="s">
        <v>1</v>
      </c>
      <c r="C3" s="60" t="s">
        <v>2</v>
      </c>
      <c r="D3" s="60" t="s">
        <v>35</v>
      </c>
      <c r="E3" s="61" t="s">
        <v>52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5</v>
      </c>
      <c r="K3" s="62" t="s">
        <v>36</v>
      </c>
      <c r="L3" s="62" t="s">
        <v>37</v>
      </c>
      <c r="M3" s="24" t="s">
        <v>8</v>
      </c>
      <c r="N3" s="63" t="s">
        <v>38</v>
      </c>
      <c r="O3" s="63" t="s">
        <v>39</v>
      </c>
      <c r="P3" s="25" t="s">
        <v>40</v>
      </c>
    </row>
    <row r="4" spans="1:17" s="1" customFormat="1" x14ac:dyDescent="0.25">
      <c r="A4" s="28">
        <v>20</v>
      </c>
      <c r="B4" s="29" t="s">
        <v>33</v>
      </c>
      <c r="C4" s="30">
        <f>E4+L4+O4</f>
        <v>31688</v>
      </c>
      <c r="D4" s="30">
        <v>2983</v>
      </c>
      <c r="E4" s="31">
        <v>27332</v>
      </c>
      <c r="F4" s="31">
        <v>3662</v>
      </c>
      <c r="G4" s="31">
        <v>8015</v>
      </c>
      <c r="H4" s="31">
        <v>8161</v>
      </c>
      <c r="I4" s="31">
        <v>7494</v>
      </c>
      <c r="J4" s="33">
        <f>E4/C4</f>
        <v>0.86253471345619792</v>
      </c>
      <c r="K4" s="31">
        <v>106</v>
      </c>
      <c r="L4" s="31">
        <v>4010</v>
      </c>
      <c r="M4" s="32">
        <f>L4/C4</f>
        <v>0.12654632668518051</v>
      </c>
      <c r="N4" s="31">
        <f>333+370</f>
        <v>703</v>
      </c>
      <c r="O4" s="31">
        <f>326+20</f>
        <v>346</v>
      </c>
      <c r="P4" s="32">
        <f>O4/C4</f>
        <v>1.091895985862156E-2</v>
      </c>
    </row>
    <row r="5" spans="1:17" s="6" customFormat="1" x14ac:dyDescent="0.25">
      <c r="A5" s="34">
        <v>1</v>
      </c>
      <c r="B5" s="35" t="s">
        <v>14</v>
      </c>
      <c r="C5" s="36">
        <f>E5+L5+O5</f>
        <v>59314</v>
      </c>
      <c r="D5" s="36">
        <v>7206</v>
      </c>
      <c r="E5" s="37">
        <v>50365</v>
      </c>
      <c r="F5" s="37">
        <v>8694</v>
      </c>
      <c r="G5" s="37">
        <v>11333</v>
      </c>
      <c r="H5" s="37">
        <v>15797</v>
      </c>
      <c r="I5" s="37">
        <v>14541</v>
      </c>
      <c r="J5" s="33">
        <f>E5/C5</f>
        <v>0.84912499578514344</v>
      </c>
      <c r="K5" s="37">
        <v>181</v>
      </c>
      <c r="L5" s="37">
        <v>8406</v>
      </c>
      <c r="M5" s="33">
        <f>L5/C5</f>
        <v>0.14172033583976801</v>
      </c>
      <c r="N5" s="37">
        <f>826+714</f>
        <v>1540</v>
      </c>
      <c r="O5" s="37">
        <f>512+31</f>
        <v>543</v>
      </c>
      <c r="P5" s="33">
        <f>O5/C5</f>
        <v>9.1546683750885118E-3</v>
      </c>
      <c r="Q5" s="5"/>
    </row>
    <row r="6" spans="1:17" s="8" customFormat="1" x14ac:dyDescent="0.25">
      <c r="A6" s="34">
        <v>5</v>
      </c>
      <c r="B6" s="35" t="s">
        <v>18</v>
      </c>
      <c r="C6" s="36">
        <f>E6+L6+O6</f>
        <v>49230</v>
      </c>
      <c r="D6" s="36">
        <v>3488</v>
      </c>
      <c r="E6" s="37">
        <v>40519</v>
      </c>
      <c r="F6" s="37">
        <v>11312</v>
      </c>
      <c r="G6" s="37">
        <v>10094</v>
      </c>
      <c r="H6" s="37">
        <v>10854</v>
      </c>
      <c r="I6" s="37">
        <v>8259</v>
      </c>
      <c r="J6" s="33">
        <f>E6/C6</f>
        <v>0.82305504773512084</v>
      </c>
      <c r="K6" s="37">
        <v>139</v>
      </c>
      <c r="L6" s="37">
        <v>8250</v>
      </c>
      <c r="M6" s="33">
        <f>L6/C6</f>
        <v>0.16758074344911639</v>
      </c>
      <c r="N6" s="37">
        <f>468+510</f>
        <v>978</v>
      </c>
      <c r="O6" s="37">
        <f>447+14</f>
        <v>461</v>
      </c>
      <c r="P6" s="33">
        <f>O6/C6</f>
        <v>9.3642088157627461E-3</v>
      </c>
    </row>
    <row r="7" spans="1:17" s="6" customFormat="1" x14ac:dyDescent="0.25">
      <c r="A7" s="28">
        <v>18</v>
      </c>
      <c r="B7" s="29" t="s">
        <v>31</v>
      </c>
      <c r="C7" s="30">
        <f>E7+L7+O7</f>
        <v>59820</v>
      </c>
      <c r="D7" s="30">
        <v>9984</v>
      </c>
      <c r="E7" s="31">
        <v>48363</v>
      </c>
      <c r="F7" s="31">
        <v>12734</v>
      </c>
      <c r="G7" s="31">
        <v>8233</v>
      </c>
      <c r="H7" s="31">
        <v>11392</v>
      </c>
      <c r="I7" s="31">
        <v>16004</v>
      </c>
      <c r="J7" s="32">
        <f>E7/C7</f>
        <v>0.80847542627883651</v>
      </c>
      <c r="K7" s="31">
        <v>215</v>
      </c>
      <c r="L7" s="31">
        <v>10592</v>
      </c>
      <c r="M7" s="32">
        <f>L7/C7</f>
        <v>0.17706452691407557</v>
      </c>
      <c r="N7" s="31">
        <f>951+568</f>
        <v>1519</v>
      </c>
      <c r="O7" s="31">
        <f>813+52</f>
        <v>865</v>
      </c>
      <c r="P7" s="32">
        <f>O7/C7</f>
        <v>1.446004680708793E-2</v>
      </c>
      <c r="Q7" s="5"/>
    </row>
    <row r="8" spans="1:17" s="8" customFormat="1" x14ac:dyDescent="0.25">
      <c r="A8" s="28">
        <v>2</v>
      </c>
      <c r="B8" s="29" t="s">
        <v>15</v>
      </c>
      <c r="C8" s="30">
        <f>E8+L8+O8</f>
        <v>24835</v>
      </c>
      <c r="D8" s="30">
        <v>1975</v>
      </c>
      <c r="E8" s="31">
        <v>19309</v>
      </c>
      <c r="F8" s="31">
        <v>2510</v>
      </c>
      <c r="G8" s="31">
        <v>5828</v>
      </c>
      <c r="H8" s="31">
        <v>6226</v>
      </c>
      <c r="I8" s="31">
        <v>4745</v>
      </c>
      <c r="J8" s="32">
        <f>E8/C8</f>
        <v>0.77749144352728006</v>
      </c>
      <c r="K8" s="31">
        <v>135</v>
      </c>
      <c r="L8" s="31">
        <v>5277</v>
      </c>
      <c r="M8" s="32">
        <f>L8/C8</f>
        <v>0.21248238373263539</v>
      </c>
      <c r="N8" s="31">
        <f>349+379</f>
        <v>728</v>
      </c>
      <c r="O8" s="31">
        <f>234+15</f>
        <v>249</v>
      </c>
      <c r="P8" s="32">
        <f>O8/C8</f>
        <v>1.0026172740084558E-2</v>
      </c>
    </row>
    <row r="9" spans="1:17" x14ac:dyDescent="0.25">
      <c r="A9" s="17"/>
      <c r="B9" s="18"/>
      <c r="C9" s="19"/>
      <c r="D9" s="19"/>
    </row>
    <row r="10" spans="1:17" x14ac:dyDescent="0.25">
      <c r="A10" s="20"/>
      <c r="B10" s="73"/>
      <c r="C10" s="74"/>
      <c r="D10" s="74"/>
      <c r="E10" s="75"/>
      <c r="F10" s="75"/>
      <c r="G10" s="75"/>
    </row>
    <row r="11" spans="1:17" x14ac:dyDescent="0.25">
      <c r="A11" s="20"/>
      <c r="B11" s="39" t="s">
        <v>44</v>
      </c>
      <c r="C11" s="39" t="s">
        <v>45</v>
      </c>
      <c r="D11" s="74"/>
      <c r="E11" s="75"/>
      <c r="F11" s="75"/>
      <c r="G11" s="75"/>
    </row>
    <row r="12" spans="1:17" x14ac:dyDescent="0.25">
      <c r="A12" s="20"/>
      <c r="B12" s="21"/>
      <c r="C12" s="19"/>
      <c r="D12" s="19"/>
    </row>
    <row r="13" spans="1:17" x14ac:dyDescent="0.25">
      <c r="A13" s="20"/>
      <c r="B13" s="21"/>
      <c r="C13" s="19"/>
      <c r="D13" s="19"/>
    </row>
    <row r="14" spans="1:17" x14ac:dyDescent="0.25">
      <c r="A14" s="20"/>
      <c r="B14" s="21"/>
      <c r="C14" s="19"/>
      <c r="D14" s="19"/>
    </row>
    <row r="15" spans="1:17" x14ac:dyDescent="0.25">
      <c r="A15" s="20"/>
      <c r="B15" s="21"/>
      <c r="C15" s="19"/>
      <c r="D15" s="19"/>
    </row>
    <row r="16" spans="1:17" x14ac:dyDescent="0.25">
      <c r="A16" s="20"/>
      <c r="B16" s="21"/>
      <c r="C16" s="19"/>
      <c r="D16" s="19"/>
    </row>
    <row r="17" spans="1:4" x14ac:dyDescent="0.25">
      <c r="A17" s="20"/>
      <c r="B17" s="21"/>
      <c r="C17" s="19"/>
      <c r="D17" s="19"/>
    </row>
    <row r="18" spans="1:4" x14ac:dyDescent="0.25">
      <c r="A18" s="20"/>
      <c r="B18" s="21"/>
      <c r="C18" s="19"/>
      <c r="D18" s="19"/>
    </row>
    <row r="19" spans="1:4" x14ac:dyDescent="0.25">
      <c r="A19" s="20"/>
      <c r="B19" s="21"/>
      <c r="C19" s="19"/>
      <c r="D19" s="19"/>
    </row>
    <row r="20" spans="1:4" x14ac:dyDescent="0.25">
      <c r="A20" s="20"/>
      <c r="B20" s="21"/>
      <c r="C20" s="19"/>
      <c r="D20" s="19"/>
    </row>
    <row r="21" spans="1:4" x14ac:dyDescent="0.25">
      <c r="A21" s="20"/>
      <c r="B21" s="21"/>
      <c r="C21" s="19"/>
      <c r="D21" s="19"/>
    </row>
    <row r="22" spans="1:4" x14ac:dyDescent="0.25">
      <c r="A22" s="20"/>
      <c r="B22" s="21"/>
      <c r="C22" s="19"/>
      <c r="D22" s="19"/>
    </row>
    <row r="23" spans="1:4" x14ac:dyDescent="0.25">
      <c r="A23" s="20"/>
      <c r="B23" s="21"/>
      <c r="C23" s="19"/>
      <c r="D23" s="19"/>
    </row>
    <row r="24" spans="1:4" ht="12.75" customHeight="1" x14ac:dyDescent="0.25">
      <c r="A24" s="20"/>
      <c r="B24" s="21"/>
      <c r="C24" s="19"/>
      <c r="D24" s="19"/>
    </row>
    <row r="25" spans="1:4" ht="14.25" customHeight="1" x14ac:dyDescent="0.25">
      <c r="A25" s="20"/>
      <c r="B25" s="38" t="s">
        <v>41</v>
      </c>
      <c r="C25" s="19"/>
      <c r="D25" s="19"/>
    </row>
    <row r="26" spans="1:4" x14ac:dyDescent="0.25">
      <c r="A26" s="20"/>
      <c r="B26" s="21"/>
      <c r="C26" s="19"/>
      <c r="D26" s="19"/>
    </row>
    <row r="27" spans="1:4" x14ac:dyDescent="0.25">
      <c r="A27" s="20"/>
      <c r="B27" s="21"/>
      <c r="C27" s="19"/>
      <c r="D27" s="19"/>
    </row>
    <row r="28" spans="1:4" x14ac:dyDescent="0.25">
      <c r="A28" s="20"/>
      <c r="B28" s="21"/>
      <c r="C28" s="19"/>
      <c r="D28" s="19"/>
    </row>
    <row r="29" spans="1:4" x14ac:dyDescent="0.25">
      <c r="A29" s="20"/>
      <c r="B29" s="21"/>
      <c r="C29" s="19"/>
      <c r="D29" s="19"/>
    </row>
    <row r="30" spans="1:4" x14ac:dyDescent="0.25">
      <c r="A30" s="20"/>
      <c r="B30" s="21"/>
      <c r="C30" s="19"/>
      <c r="D30" s="19"/>
    </row>
    <row r="31" spans="1:4" x14ac:dyDescent="0.25">
      <c r="A31" s="20"/>
      <c r="B31" s="21"/>
      <c r="C31" s="19"/>
      <c r="D31" s="19"/>
    </row>
    <row r="32" spans="1:4" x14ac:dyDescent="0.25">
      <c r="A32" s="20"/>
      <c r="B32" s="21"/>
      <c r="C32" s="19"/>
      <c r="D32" s="19"/>
    </row>
    <row r="33" spans="1:4" x14ac:dyDescent="0.25">
      <c r="A33" s="20"/>
      <c r="B33" s="21"/>
      <c r="C33" s="19"/>
      <c r="D33" s="19"/>
    </row>
    <row r="34" spans="1:4" x14ac:dyDescent="0.25">
      <c r="A34" s="20"/>
      <c r="B34" s="21"/>
      <c r="C34" s="19"/>
      <c r="D34" s="19"/>
    </row>
    <row r="35" spans="1:4" x14ac:dyDescent="0.25">
      <c r="A35" s="20"/>
      <c r="B35" s="21"/>
      <c r="C35" s="19"/>
      <c r="D35" s="19"/>
    </row>
    <row r="36" spans="1:4" x14ac:dyDescent="0.25">
      <c r="A36" s="20"/>
      <c r="B36" s="21"/>
      <c r="C36" s="19"/>
      <c r="D36" s="19"/>
    </row>
    <row r="37" spans="1:4" x14ac:dyDescent="0.25">
      <c r="A37" s="20"/>
      <c r="B37" s="21"/>
      <c r="C37" s="19"/>
      <c r="D37" s="19"/>
    </row>
    <row r="38" spans="1:4" x14ac:dyDescent="0.25">
      <c r="A38" s="20"/>
      <c r="B38" s="21"/>
      <c r="C38" s="19"/>
      <c r="D38" s="19"/>
    </row>
    <row r="39" spans="1:4" x14ac:dyDescent="0.25">
      <c r="A39" s="20"/>
      <c r="B39" s="21"/>
      <c r="C39" s="19"/>
      <c r="D39" s="19"/>
    </row>
    <row r="40" spans="1:4" x14ac:dyDescent="0.25">
      <c r="A40" s="20"/>
      <c r="B40" s="21"/>
      <c r="C40" s="19"/>
      <c r="D40" s="19"/>
    </row>
    <row r="41" spans="1:4" x14ac:dyDescent="0.25">
      <c r="A41" s="20"/>
      <c r="B41" s="21"/>
      <c r="C41" s="19"/>
      <c r="D41" s="19"/>
    </row>
    <row r="42" spans="1:4" x14ac:dyDescent="0.25">
      <c r="A42" s="20"/>
      <c r="B42" s="21"/>
      <c r="C42" s="19"/>
      <c r="D42" s="19"/>
    </row>
    <row r="43" spans="1:4" x14ac:dyDescent="0.25">
      <c r="A43" s="20"/>
      <c r="B43" s="21"/>
      <c r="C43" s="19"/>
      <c r="D43" s="19"/>
    </row>
    <row r="44" spans="1:4" x14ac:dyDescent="0.25">
      <c r="A44" s="20"/>
      <c r="B44" s="21"/>
      <c r="C44" s="19"/>
      <c r="D44" s="19"/>
    </row>
    <row r="45" spans="1:4" x14ac:dyDescent="0.25">
      <c r="A45" s="20"/>
      <c r="B45" s="21"/>
      <c r="C45" s="19"/>
      <c r="D45" s="19"/>
    </row>
    <row r="46" spans="1:4" x14ac:dyDescent="0.25">
      <c r="A46" s="20"/>
      <c r="B46" s="21"/>
      <c r="C46" s="19"/>
      <c r="D46" s="19"/>
    </row>
    <row r="47" spans="1:4" x14ac:dyDescent="0.25">
      <c r="A47" s="20"/>
      <c r="B47" s="21"/>
      <c r="C47" s="19"/>
      <c r="D47" s="19"/>
    </row>
    <row r="48" spans="1:4" x14ac:dyDescent="0.25">
      <c r="A48" s="20"/>
      <c r="B48" s="21"/>
      <c r="C48" s="19"/>
      <c r="D48" s="19"/>
    </row>
    <row r="49" spans="1:4" x14ac:dyDescent="0.25">
      <c r="A49" s="20"/>
      <c r="B49" s="21"/>
      <c r="C49" s="19"/>
      <c r="D49" s="19"/>
    </row>
    <row r="50" spans="1:4" x14ac:dyDescent="0.25">
      <c r="A50" s="20"/>
      <c r="B50" s="21"/>
      <c r="C50" s="19"/>
      <c r="D50" s="19"/>
    </row>
    <row r="51" spans="1:4" x14ac:dyDescent="0.25">
      <c r="A51" s="20"/>
      <c r="B51" s="21"/>
      <c r="C51" s="19"/>
      <c r="D51" s="19"/>
    </row>
    <row r="52" spans="1:4" x14ac:dyDescent="0.25">
      <c r="A52" s="20"/>
      <c r="B52" s="21"/>
      <c r="C52" s="19"/>
      <c r="D52" s="19"/>
    </row>
    <row r="53" spans="1:4" x14ac:dyDescent="0.25">
      <c r="A53" s="20"/>
      <c r="B53" s="21"/>
      <c r="C53" s="19"/>
      <c r="D53" s="19"/>
    </row>
    <row r="54" spans="1:4" x14ac:dyDescent="0.25">
      <c r="A54" s="20"/>
      <c r="B54" s="21"/>
      <c r="C54" s="19"/>
      <c r="D54" s="19"/>
    </row>
    <row r="55" spans="1:4" x14ac:dyDescent="0.25">
      <c r="A55" s="20"/>
      <c r="B55" s="21"/>
      <c r="C55" s="19"/>
      <c r="D55" s="19"/>
    </row>
    <row r="56" spans="1:4" x14ac:dyDescent="0.25">
      <c r="A56" s="20"/>
      <c r="B56" s="21"/>
      <c r="C56" s="19"/>
      <c r="D56" s="19"/>
    </row>
    <row r="57" spans="1:4" x14ac:dyDescent="0.25">
      <c r="A57" s="20"/>
      <c r="B57" s="21"/>
      <c r="C57" s="19"/>
      <c r="D57" s="19"/>
    </row>
    <row r="58" spans="1:4" x14ac:dyDescent="0.25">
      <c r="A58" s="20"/>
      <c r="B58" s="21"/>
      <c r="C58" s="19"/>
      <c r="D58" s="19"/>
    </row>
    <row r="59" spans="1:4" x14ac:dyDescent="0.25">
      <c r="A59" s="20"/>
      <c r="B59" s="21"/>
      <c r="C59" s="19"/>
      <c r="D59" s="19"/>
    </row>
    <row r="60" spans="1:4" x14ac:dyDescent="0.25">
      <c r="A60" s="20"/>
      <c r="B60" s="21"/>
      <c r="C60" s="19"/>
      <c r="D60" s="19"/>
    </row>
    <row r="61" spans="1:4" x14ac:dyDescent="0.25">
      <c r="A61" s="20"/>
      <c r="B61" s="21"/>
      <c r="C61" s="19"/>
      <c r="D61" s="19"/>
    </row>
    <row r="62" spans="1:4" x14ac:dyDescent="0.25">
      <c r="A62" s="20"/>
      <c r="B62" s="21"/>
      <c r="C62" s="19"/>
      <c r="D62" s="19"/>
    </row>
    <row r="63" spans="1:4" x14ac:dyDescent="0.25">
      <c r="A63" s="20"/>
      <c r="B63" s="21"/>
      <c r="C63" s="19"/>
      <c r="D63" s="19"/>
    </row>
    <row r="64" spans="1:4" x14ac:dyDescent="0.25">
      <c r="A64" s="20"/>
      <c r="B64" s="21"/>
      <c r="C64" s="19"/>
      <c r="D64" s="19"/>
    </row>
    <row r="65" spans="1:4" x14ac:dyDescent="0.25">
      <c r="A65" s="20"/>
      <c r="B65" s="21"/>
      <c r="C65" s="19"/>
      <c r="D65" s="19"/>
    </row>
    <row r="66" spans="1:4" x14ac:dyDescent="0.25">
      <c r="A66" s="20"/>
      <c r="B66" s="21"/>
      <c r="C66" s="19"/>
      <c r="D66" s="19"/>
    </row>
    <row r="67" spans="1:4" x14ac:dyDescent="0.25">
      <c r="A67" s="20"/>
      <c r="B67" s="21"/>
      <c r="C67" s="19"/>
      <c r="D67" s="19"/>
    </row>
    <row r="68" spans="1:4" x14ac:dyDescent="0.25">
      <c r="A68" s="20"/>
      <c r="B68" s="21"/>
      <c r="C68" s="19"/>
      <c r="D68" s="19"/>
    </row>
    <row r="69" spans="1:4" x14ac:dyDescent="0.25">
      <c r="A69" s="20"/>
      <c r="B69" s="21"/>
      <c r="C69" s="19"/>
      <c r="D69" s="19"/>
    </row>
    <row r="70" spans="1:4" x14ac:dyDescent="0.25">
      <c r="A70" s="20"/>
      <c r="B70" s="21"/>
      <c r="C70" s="19"/>
      <c r="D70" s="19"/>
    </row>
    <row r="71" spans="1:4" x14ac:dyDescent="0.25">
      <c r="A71" s="20"/>
      <c r="B71" s="21"/>
      <c r="C71" s="19"/>
      <c r="D71" s="19"/>
    </row>
    <row r="72" spans="1:4" x14ac:dyDescent="0.25">
      <c r="A72" s="20"/>
      <c r="B72" s="21"/>
      <c r="C72" s="19"/>
      <c r="D72" s="19"/>
    </row>
    <row r="73" spans="1:4" x14ac:dyDescent="0.25">
      <c r="A73" s="20"/>
      <c r="B73" s="21"/>
      <c r="C73" s="19"/>
      <c r="D73" s="19"/>
    </row>
    <row r="74" spans="1:4" x14ac:dyDescent="0.25">
      <c r="A74" s="20"/>
      <c r="B74" s="21"/>
      <c r="C74" s="19"/>
      <c r="D74" s="19"/>
    </row>
    <row r="75" spans="1:4" x14ac:dyDescent="0.25">
      <c r="A75" s="20"/>
      <c r="B75" s="21"/>
      <c r="C75" s="19"/>
      <c r="D75" s="19"/>
    </row>
    <row r="76" spans="1:4" x14ac:dyDescent="0.25">
      <c r="A76" s="20"/>
      <c r="B76" s="21"/>
      <c r="C76" s="19"/>
      <c r="D76" s="19"/>
    </row>
    <row r="77" spans="1:4" x14ac:dyDescent="0.25">
      <c r="A77" s="20"/>
      <c r="B77" s="21"/>
      <c r="C77" s="19"/>
      <c r="D77" s="19"/>
    </row>
    <row r="78" spans="1:4" x14ac:dyDescent="0.25">
      <c r="A78" s="20"/>
      <c r="B78" s="21"/>
      <c r="C78" s="19"/>
      <c r="D78" s="19"/>
    </row>
    <row r="79" spans="1:4" x14ac:dyDescent="0.25">
      <c r="A79" s="20"/>
      <c r="B79" s="21"/>
      <c r="C79" s="19"/>
      <c r="D79" s="19"/>
    </row>
    <row r="80" spans="1:4" x14ac:dyDescent="0.25">
      <c r="A80" s="20"/>
      <c r="B80" s="21"/>
      <c r="C80" s="19"/>
      <c r="D80" s="19"/>
    </row>
    <row r="81" spans="1:4" x14ac:dyDescent="0.25">
      <c r="A81" s="20"/>
      <c r="B81" s="21"/>
      <c r="C81" s="19"/>
      <c r="D81" s="19"/>
    </row>
    <row r="82" spans="1:4" x14ac:dyDescent="0.25">
      <c r="A82" s="20"/>
      <c r="B82" s="21"/>
      <c r="C82" s="19"/>
      <c r="D82" s="19"/>
    </row>
    <row r="83" spans="1:4" x14ac:dyDescent="0.25">
      <c r="A83" s="20"/>
      <c r="B83" s="21"/>
      <c r="C83" s="19"/>
      <c r="D83" s="19"/>
    </row>
    <row r="84" spans="1:4" x14ac:dyDescent="0.25">
      <c r="A84" s="20"/>
      <c r="B84" s="21"/>
      <c r="C84" s="19"/>
      <c r="D84" s="19"/>
    </row>
    <row r="85" spans="1:4" x14ac:dyDescent="0.25">
      <c r="A85" s="20"/>
      <c r="B85" s="21"/>
      <c r="C85" s="19"/>
      <c r="D85" s="19"/>
    </row>
    <row r="86" spans="1:4" x14ac:dyDescent="0.25">
      <c r="A86" s="20"/>
      <c r="B86" s="21"/>
      <c r="C86" s="19"/>
      <c r="D86" s="19"/>
    </row>
    <row r="87" spans="1:4" x14ac:dyDescent="0.25">
      <c r="A87" s="20"/>
      <c r="B87" s="21"/>
      <c r="C87" s="19"/>
      <c r="D87" s="19"/>
    </row>
    <row r="88" spans="1:4" x14ac:dyDescent="0.25">
      <c r="A88" s="20"/>
      <c r="B88" s="21"/>
      <c r="C88" s="19"/>
      <c r="D88" s="19"/>
    </row>
    <row r="89" spans="1:4" x14ac:dyDescent="0.25">
      <c r="A89" s="20"/>
      <c r="B89" s="21"/>
      <c r="C89" s="19"/>
      <c r="D89" s="19"/>
    </row>
    <row r="90" spans="1:4" x14ac:dyDescent="0.25">
      <c r="A90" s="20"/>
      <c r="B90" s="21"/>
      <c r="C90" s="19"/>
      <c r="D90" s="19"/>
    </row>
    <row r="91" spans="1:4" x14ac:dyDescent="0.25">
      <c r="A91" s="20"/>
      <c r="B91" s="21"/>
      <c r="C91" s="19"/>
      <c r="D91" s="19"/>
    </row>
    <row r="92" spans="1:4" x14ac:dyDescent="0.25">
      <c r="A92" s="20"/>
      <c r="B92" s="21"/>
      <c r="C92" s="19"/>
      <c r="D92" s="19"/>
    </row>
    <row r="93" spans="1:4" x14ac:dyDescent="0.25">
      <c r="A93" s="20"/>
      <c r="B93" s="21"/>
      <c r="C93" s="19"/>
      <c r="D93" s="19"/>
    </row>
    <row r="94" spans="1:4" x14ac:dyDescent="0.25">
      <c r="A94" s="20"/>
      <c r="B94" s="21"/>
      <c r="C94" s="19"/>
      <c r="D94" s="19"/>
    </row>
    <row r="95" spans="1:4" x14ac:dyDescent="0.25">
      <c r="A95" s="20"/>
      <c r="B95" s="21"/>
      <c r="C95" s="19"/>
      <c r="D95" s="19"/>
    </row>
    <row r="96" spans="1:4" x14ac:dyDescent="0.25">
      <c r="A96" s="20"/>
      <c r="B96" s="21"/>
      <c r="C96" s="19"/>
      <c r="D96" s="19"/>
    </row>
    <row r="97" spans="1:4" x14ac:dyDescent="0.25">
      <c r="A97" s="20"/>
      <c r="B97" s="21"/>
      <c r="C97" s="19"/>
      <c r="D97" s="19"/>
    </row>
    <row r="98" spans="1:4" x14ac:dyDescent="0.25">
      <c r="A98" s="20"/>
      <c r="B98" s="21"/>
      <c r="C98" s="19"/>
      <c r="D98" s="19"/>
    </row>
    <row r="99" spans="1:4" x14ac:dyDescent="0.25">
      <c r="A99" s="20"/>
      <c r="B99" s="21"/>
      <c r="C99" s="19"/>
      <c r="D99" s="19"/>
    </row>
    <row r="100" spans="1:4" x14ac:dyDescent="0.25">
      <c r="A100" s="20"/>
      <c r="B100" s="21"/>
      <c r="C100" s="19"/>
      <c r="D100" s="19"/>
    </row>
    <row r="101" spans="1:4" x14ac:dyDescent="0.25">
      <c r="A101" s="20"/>
      <c r="B101" s="21"/>
      <c r="C101" s="19"/>
      <c r="D101" s="19"/>
    </row>
    <row r="102" spans="1:4" x14ac:dyDescent="0.25">
      <c r="A102" s="20"/>
      <c r="B102" s="21"/>
      <c r="C102" s="19"/>
      <c r="D102" s="19"/>
    </row>
    <row r="103" spans="1:4" x14ac:dyDescent="0.25">
      <c r="A103" s="20"/>
      <c r="B103" s="21"/>
      <c r="C103" s="19"/>
      <c r="D103" s="19"/>
    </row>
    <row r="104" spans="1:4" x14ac:dyDescent="0.25">
      <c r="A104" s="20"/>
      <c r="B104" s="21"/>
      <c r="C104" s="19"/>
      <c r="D104" s="19"/>
    </row>
    <row r="105" spans="1:4" x14ac:dyDescent="0.25">
      <c r="A105" s="20"/>
      <c r="B105" s="21"/>
      <c r="C105" s="19"/>
      <c r="D105" s="19"/>
    </row>
    <row r="106" spans="1:4" x14ac:dyDescent="0.25">
      <c r="A106" s="20"/>
      <c r="B106" s="21"/>
      <c r="C106" s="19"/>
      <c r="D106" s="19"/>
    </row>
    <row r="107" spans="1:4" x14ac:dyDescent="0.25">
      <c r="A107" s="20"/>
      <c r="B107" s="21"/>
      <c r="C107" s="19"/>
      <c r="D107" s="19"/>
    </row>
    <row r="108" spans="1:4" x14ac:dyDescent="0.25">
      <c r="A108" s="20"/>
      <c r="B108" s="21"/>
      <c r="C108" s="19"/>
      <c r="D108" s="19"/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63"/>
  <sheetViews>
    <sheetView topLeftCell="B1" zoomScale="110" zoomScaleNormal="110" workbookViewId="0">
      <selection activeCell="K23" sqref="K23"/>
    </sheetView>
  </sheetViews>
  <sheetFormatPr defaultRowHeight="15" x14ac:dyDescent="0.25"/>
  <cols>
    <col min="1" max="1" width="4.7109375" customWidth="1"/>
    <col min="2" max="2" width="22" customWidth="1"/>
    <col min="3" max="3" width="12.42578125" customWidth="1"/>
    <col min="4" max="4" width="10.7109375" bestFit="1" customWidth="1"/>
    <col min="5" max="5" width="10" customWidth="1"/>
    <col min="6" max="6" width="7.7109375" bestFit="1" customWidth="1"/>
    <col min="7" max="9" width="6.5703125" bestFit="1" customWidth="1"/>
    <col min="10" max="10" width="9.5703125" customWidth="1"/>
    <col min="11" max="11" width="12.7109375" customWidth="1"/>
    <col min="12" max="12" width="12.85546875" customWidth="1"/>
    <col min="13" max="13" width="13" customWidth="1"/>
    <col min="14" max="14" width="13.42578125" customWidth="1"/>
    <col min="15" max="15" width="13.7109375" customWidth="1"/>
    <col min="16" max="16" width="13.140625" customWidth="1"/>
  </cols>
  <sheetData>
    <row r="3" spans="1:17" s="1" customFormat="1" ht="56.25" x14ac:dyDescent="0.25">
      <c r="A3" s="22" t="s">
        <v>0</v>
      </c>
      <c r="B3" s="60" t="s">
        <v>1</v>
      </c>
      <c r="C3" s="60" t="s">
        <v>2</v>
      </c>
      <c r="D3" s="60" t="s">
        <v>35</v>
      </c>
      <c r="E3" s="61" t="s">
        <v>4</v>
      </c>
      <c r="F3" s="72" t="s">
        <v>10</v>
      </c>
      <c r="G3" s="72" t="s">
        <v>11</v>
      </c>
      <c r="H3" s="72" t="s">
        <v>12</v>
      </c>
      <c r="I3" s="72" t="s">
        <v>13</v>
      </c>
      <c r="J3" s="23" t="s">
        <v>5</v>
      </c>
      <c r="K3" s="62" t="s">
        <v>36</v>
      </c>
      <c r="L3" s="62" t="s">
        <v>37</v>
      </c>
      <c r="M3" s="24" t="s">
        <v>8</v>
      </c>
      <c r="N3" s="63" t="s">
        <v>38</v>
      </c>
      <c r="O3" s="63" t="s">
        <v>39</v>
      </c>
      <c r="P3" s="25" t="s">
        <v>40</v>
      </c>
    </row>
    <row r="4" spans="1:17" s="6" customFormat="1" x14ac:dyDescent="0.25">
      <c r="A4" s="3">
        <v>9</v>
      </c>
      <c r="B4" s="68" t="s">
        <v>22</v>
      </c>
      <c r="C4" s="69">
        <f>E4+L4+O4</f>
        <v>8019</v>
      </c>
      <c r="D4" s="69">
        <v>765</v>
      </c>
      <c r="E4" s="70">
        <v>4150</v>
      </c>
      <c r="F4" s="70">
        <v>0</v>
      </c>
      <c r="G4" s="70">
        <v>458</v>
      </c>
      <c r="H4" s="70">
        <v>2030</v>
      </c>
      <c r="I4" s="70">
        <v>1662</v>
      </c>
      <c r="J4" s="71">
        <f>E4/C4</f>
        <v>0.51752088789125827</v>
      </c>
      <c r="K4" s="70">
        <v>87</v>
      </c>
      <c r="L4" s="70">
        <v>3694</v>
      </c>
      <c r="M4" s="71">
        <f>L4/C4</f>
        <v>0.46065594213742361</v>
      </c>
      <c r="N4" s="70">
        <f>194+113</f>
        <v>307</v>
      </c>
      <c r="O4" s="70">
        <f>171+4</f>
        <v>175</v>
      </c>
      <c r="P4" s="71">
        <f>O4/C4</f>
        <v>2.182316997131812E-2</v>
      </c>
      <c r="Q4" s="5"/>
    </row>
    <row r="5" spans="1:17" s="8" customFormat="1" x14ac:dyDescent="0.25">
      <c r="A5" s="26">
        <v>21</v>
      </c>
      <c r="B5" s="68" t="s">
        <v>34</v>
      </c>
      <c r="C5" s="69">
        <f>E5+L5+O5</f>
        <v>526117</v>
      </c>
      <c r="D5" s="69">
        <v>38127</v>
      </c>
      <c r="E5" s="70">
        <v>324866</v>
      </c>
      <c r="F5" s="70">
        <v>129419</v>
      </c>
      <c r="G5" s="70">
        <v>58263</v>
      </c>
      <c r="H5" s="70">
        <v>66241</v>
      </c>
      <c r="I5" s="70">
        <v>70943</v>
      </c>
      <c r="J5" s="71">
        <f>E5/C5</f>
        <v>0.61747862167540679</v>
      </c>
      <c r="K5" s="70">
        <v>565</v>
      </c>
      <c r="L5" s="70">
        <v>192743</v>
      </c>
      <c r="M5" s="71">
        <f>L5/C5</f>
        <v>0.36635007042159823</v>
      </c>
      <c r="N5" s="70">
        <f>4113+1325</f>
        <v>5438</v>
      </c>
      <c r="O5" s="70">
        <f>8427+81</f>
        <v>8508</v>
      </c>
      <c r="P5" s="71">
        <f>O5/C5</f>
        <v>1.6171307902994963E-2</v>
      </c>
    </row>
    <row r="6" spans="1:17" s="6" customFormat="1" x14ac:dyDescent="0.25">
      <c r="A6" s="3">
        <v>15</v>
      </c>
      <c r="B6" s="68" t="s">
        <v>28</v>
      </c>
      <c r="C6" s="69">
        <f>E6+L6+O6</f>
        <v>18342</v>
      </c>
      <c r="D6" s="69">
        <v>2228</v>
      </c>
      <c r="E6" s="70">
        <v>11706</v>
      </c>
      <c r="F6" s="70">
        <v>755</v>
      </c>
      <c r="G6" s="70">
        <v>2688</v>
      </c>
      <c r="H6" s="70">
        <v>3870</v>
      </c>
      <c r="I6" s="70">
        <v>4393</v>
      </c>
      <c r="J6" s="71">
        <f>E6/C6</f>
        <v>0.63820739286882566</v>
      </c>
      <c r="K6" s="70">
        <v>118</v>
      </c>
      <c r="L6" s="70">
        <v>6131</v>
      </c>
      <c r="M6" s="71">
        <f>L6/C6</f>
        <v>0.33426016792061936</v>
      </c>
      <c r="N6" s="70">
        <f>358+172</f>
        <v>530</v>
      </c>
      <c r="O6" s="70">
        <f>502+3</f>
        <v>505</v>
      </c>
      <c r="P6" s="71">
        <f>O6/C6</f>
        <v>2.753243921055501E-2</v>
      </c>
      <c r="Q6" s="5"/>
    </row>
    <row r="7" spans="1:17" s="8" customFormat="1" x14ac:dyDescent="0.25">
      <c r="A7" s="26">
        <v>3</v>
      </c>
      <c r="B7" s="68" t="s">
        <v>16</v>
      </c>
      <c r="C7" s="69">
        <f>E7+L7+O7</f>
        <v>24982</v>
      </c>
      <c r="D7" s="69">
        <v>1925</v>
      </c>
      <c r="E7" s="70">
        <v>16076</v>
      </c>
      <c r="F7" s="70">
        <v>4236</v>
      </c>
      <c r="G7" s="70">
        <v>2889</v>
      </c>
      <c r="H7" s="70">
        <v>4487</v>
      </c>
      <c r="I7" s="70">
        <v>4464</v>
      </c>
      <c r="J7" s="71">
        <f>E7/C7</f>
        <v>0.64350332239212238</v>
      </c>
      <c r="K7" s="70">
        <v>154</v>
      </c>
      <c r="L7" s="70">
        <v>8220</v>
      </c>
      <c r="M7" s="71">
        <f>L7/C7</f>
        <v>0.32903690657273238</v>
      </c>
      <c r="N7" s="70">
        <f>517+383</f>
        <v>900</v>
      </c>
      <c r="O7" s="70">
        <f>671+15</f>
        <v>686</v>
      </c>
      <c r="P7" s="71">
        <f>O7/C7</f>
        <v>2.7459771035145304E-2</v>
      </c>
    </row>
    <row r="8" spans="1:17" s="6" customFormat="1" x14ac:dyDescent="0.25">
      <c r="A8" s="3">
        <v>11</v>
      </c>
      <c r="B8" s="68" t="s">
        <v>24</v>
      </c>
      <c r="C8" s="69">
        <f>E8+L8+O8</f>
        <v>12197</v>
      </c>
      <c r="D8" s="69">
        <v>828</v>
      </c>
      <c r="E8" s="70">
        <v>8380</v>
      </c>
      <c r="F8" s="70">
        <v>1926</v>
      </c>
      <c r="G8" s="70">
        <v>2090</v>
      </c>
      <c r="H8" s="70">
        <v>2230</v>
      </c>
      <c r="I8" s="70">
        <v>2134</v>
      </c>
      <c r="J8" s="71">
        <f>E8/C8</f>
        <v>0.6870541936541773</v>
      </c>
      <c r="K8" s="70">
        <v>73</v>
      </c>
      <c r="L8" s="70">
        <v>3584</v>
      </c>
      <c r="M8" s="71">
        <f>L8/C8</f>
        <v>0.29384274821677464</v>
      </c>
      <c r="N8" s="70">
        <f>230+234</f>
        <v>464</v>
      </c>
      <c r="O8" s="70">
        <f>228+5</f>
        <v>233</v>
      </c>
      <c r="P8" s="71">
        <f>O8/C8</f>
        <v>1.9103058129048126E-2</v>
      </c>
      <c r="Q8" s="5"/>
    </row>
    <row r="9" spans="1:17" x14ac:dyDescent="0.25">
      <c r="A9" s="17"/>
      <c r="B9" s="18"/>
      <c r="C9" s="19"/>
      <c r="D9" s="19"/>
    </row>
    <row r="10" spans="1:17" x14ac:dyDescent="0.25">
      <c r="A10" s="17"/>
      <c r="B10" s="39" t="s">
        <v>46</v>
      </c>
      <c r="C10" s="39" t="s">
        <v>47</v>
      </c>
      <c r="D10" s="19"/>
    </row>
    <row r="11" spans="1:17" x14ac:dyDescent="0.25">
      <c r="A11" s="20"/>
      <c r="B11" s="21"/>
      <c r="C11" s="19"/>
      <c r="D11" s="19"/>
    </row>
    <row r="12" spans="1:17" x14ac:dyDescent="0.25">
      <c r="A12" s="20"/>
      <c r="B12" s="21"/>
      <c r="C12" s="19"/>
      <c r="D12" s="19"/>
    </row>
    <row r="13" spans="1:17" x14ac:dyDescent="0.25">
      <c r="A13" s="20"/>
      <c r="B13" s="21"/>
      <c r="C13" s="19"/>
      <c r="D13" s="19"/>
    </row>
    <row r="14" spans="1:17" x14ac:dyDescent="0.25">
      <c r="A14" s="20"/>
      <c r="B14" s="21"/>
      <c r="C14" s="19"/>
      <c r="D14" s="19"/>
    </row>
    <row r="15" spans="1:17" x14ac:dyDescent="0.25">
      <c r="A15" s="20"/>
      <c r="B15" s="21"/>
      <c r="C15" s="19"/>
      <c r="D15" s="19"/>
    </row>
    <row r="16" spans="1:17" x14ac:dyDescent="0.25">
      <c r="A16" s="20"/>
      <c r="B16" s="21"/>
      <c r="C16" s="19"/>
      <c r="D16" s="19"/>
    </row>
    <row r="17" spans="1:4" x14ac:dyDescent="0.25">
      <c r="A17" s="20"/>
      <c r="B17" s="21"/>
      <c r="C17" s="19"/>
      <c r="D17" s="19"/>
    </row>
    <row r="18" spans="1:4" x14ac:dyDescent="0.25">
      <c r="A18" s="20"/>
      <c r="B18" s="21"/>
      <c r="C18" s="19"/>
      <c r="D18" s="19"/>
    </row>
    <row r="19" spans="1:4" x14ac:dyDescent="0.25">
      <c r="A19" s="20"/>
      <c r="B19" s="21"/>
      <c r="C19" s="19"/>
      <c r="D19" s="19"/>
    </row>
    <row r="20" spans="1:4" x14ac:dyDescent="0.25">
      <c r="A20" s="20"/>
      <c r="B20" s="21"/>
      <c r="C20" s="19"/>
      <c r="D20" s="19"/>
    </row>
    <row r="21" spans="1:4" x14ac:dyDescent="0.25">
      <c r="A21" s="20"/>
      <c r="B21" s="21"/>
      <c r="C21" s="19"/>
      <c r="D21" s="19"/>
    </row>
    <row r="22" spans="1:4" x14ac:dyDescent="0.25">
      <c r="A22" s="20"/>
      <c r="B22" s="21"/>
      <c r="C22" s="19"/>
      <c r="D22" s="19"/>
    </row>
    <row r="23" spans="1:4" x14ac:dyDescent="0.25">
      <c r="A23" s="20"/>
      <c r="B23" s="21"/>
      <c r="C23" s="19"/>
      <c r="D23" s="19"/>
    </row>
    <row r="24" spans="1:4" x14ac:dyDescent="0.25">
      <c r="A24" s="20"/>
      <c r="B24" s="21"/>
      <c r="C24" s="19"/>
      <c r="D24" s="19"/>
    </row>
    <row r="25" spans="1:4" x14ac:dyDescent="0.25">
      <c r="A25" s="20"/>
      <c r="B25" s="21"/>
      <c r="C25" s="19"/>
      <c r="D25" s="19"/>
    </row>
    <row r="26" spans="1:4" x14ac:dyDescent="0.25">
      <c r="A26" s="20"/>
      <c r="B26" s="38" t="s">
        <v>41</v>
      </c>
      <c r="C26" s="19"/>
      <c r="D26" s="19"/>
    </row>
    <row r="27" spans="1:4" x14ac:dyDescent="0.25">
      <c r="A27" s="20"/>
      <c r="B27" s="21"/>
      <c r="C27" s="19"/>
      <c r="D27" s="19"/>
    </row>
    <row r="28" spans="1:4" x14ac:dyDescent="0.25">
      <c r="A28" s="20"/>
      <c r="B28" s="21"/>
      <c r="C28" s="19"/>
      <c r="D28" s="19"/>
    </row>
    <row r="29" spans="1:4" x14ac:dyDescent="0.25">
      <c r="A29" s="20"/>
      <c r="B29" s="21"/>
      <c r="C29" s="19"/>
      <c r="D29" s="19"/>
    </row>
    <row r="30" spans="1:4" x14ac:dyDescent="0.25">
      <c r="A30" s="20"/>
      <c r="B30" s="21"/>
      <c r="C30" s="19"/>
      <c r="D30" s="19"/>
    </row>
    <row r="31" spans="1:4" x14ac:dyDescent="0.25">
      <c r="A31" s="20"/>
      <c r="B31" s="21"/>
      <c r="C31" s="19"/>
      <c r="D31" s="19"/>
    </row>
    <row r="32" spans="1:4" x14ac:dyDescent="0.25">
      <c r="A32" s="20"/>
      <c r="B32" s="21"/>
      <c r="C32" s="19"/>
      <c r="D32" s="19"/>
    </row>
    <row r="33" spans="1:4" x14ac:dyDescent="0.25">
      <c r="A33" s="20"/>
      <c r="B33" s="21"/>
      <c r="C33" s="19"/>
      <c r="D33" s="19"/>
    </row>
    <row r="34" spans="1:4" x14ac:dyDescent="0.25">
      <c r="A34" s="20"/>
      <c r="B34" s="21"/>
      <c r="C34" s="19"/>
      <c r="D34" s="19"/>
    </row>
    <row r="35" spans="1:4" x14ac:dyDescent="0.25">
      <c r="A35" s="20"/>
      <c r="B35" s="21"/>
      <c r="C35" s="19"/>
      <c r="D35" s="19"/>
    </row>
    <row r="36" spans="1:4" x14ac:dyDescent="0.25">
      <c r="A36" s="20"/>
      <c r="B36" s="21"/>
      <c r="C36" s="19"/>
      <c r="D36" s="19"/>
    </row>
    <row r="37" spans="1:4" x14ac:dyDescent="0.25">
      <c r="A37" s="20"/>
      <c r="B37" s="21"/>
      <c r="C37" s="19"/>
      <c r="D37" s="19"/>
    </row>
    <row r="38" spans="1:4" x14ac:dyDescent="0.25">
      <c r="A38" s="20"/>
      <c r="B38" s="21"/>
      <c r="C38" s="19"/>
      <c r="D38" s="19"/>
    </row>
    <row r="39" spans="1:4" x14ac:dyDescent="0.25">
      <c r="A39" s="20"/>
      <c r="B39" s="21"/>
      <c r="C39" s="19"/>
      <c r="D39" s="19"/>
    </row>
    <row r="40" spans="1:4" x14ac:dyDescent="0.25">
      <c r="A40" s="20"/>
      <c r="B40" s="21"/>
      <c r="C40" s="19"/>
      <c r="D40" s="19"/>
    </row>
    <row r="41" spans="1:4" x14ac:dyDescent="0.25">
      <c r="A41" s="20"/>
      <c r="B41" s="21"/>
      <c r="C41" s="19"/>
      <c r="D41" s="19"/>
    </row>
    <row r="42" spans="1:4" x14ac:dyDescent="0.25">
      <c r="A42" s="20"/>
      <c r="B42" s="21"/>
      <c r="C42" s="19"/>
      <c r="D42" s="19"/>
    </row>
    <row r="43" spans="1:4" x14ac:dyDescent="0.25">
      <c r="A43" s="20"/>
      <c r="B43" s="21"/>
      <c r="C43" s="19"/>
      <c r="D43" s="19"/>
    </row>
    <row r="44" spans="1:4" x14ac:dyDescent="0.25">
      <c r="A44" s="20"/>
      <c r="B44" s="21"/>
      <c r="C44" s="19"/>
      <c r="D44" s="19"/>
    </row>
    <row r="45" spans="1:4" x14ac:dyDescent="0.25">
      <c r="A45" s="20"/>
      <c r="B45" s="21"/>
      <c r="C45" s="19"/>
      <c r="D45" s="19"/>
    </row>
    <row r="46" spans="1:4" x14ac:dyDescent="0.25">
      <c r="A46" s="20"/>
      <c r="B46" s="21"/>
      <c r="C46" s="19"/>
      <c r="D46" s="19"/>
    </row>
    <row r="47" spans="1:4" x14ac:dyDescent="0.25">
      <c r="A47" s="20"/>
      <c r="B47" s="21"/>
      <c r="C47" s="19"/>
      <c r="D47" s="19"/>
    </row>
    <row r="48" spans="1:4" x14ac:dyDescent="0.25">
      <c r="A48" s="20"/>
      <c r="B48" s="21"/>
      <c r="C48" s="19"/>
      <c r="D48" s="19"/>
    </row>
    <row r="49" spans="1:4" x14ac:dyDescent="0.25">
      <c r="A49" s="20"/>
      <c r="B49" s="21"/>
      <c r="C49" s="19"/>
      <c r="D49" s="19"/>
    </row>
    <row r="50" spans="1:4" x14ac:dyDescent="0.25">
      <c r="A50" s="20"/>
      <c r="B50" s="21"/>
      <c r="C50" s="19"/>
      <c r="D50" s="19"/>
    </row>
    <row r="51" spans="1:4" x14ac:dyDescent="0.25">
      <c r="A51" s="20"/>
      <c r="B51" s="21"/>
      <c r="C51" s="19"/>
      <c r="D51" s="19"/>
    </row>
    <row r="52" spans="1:4" x14ac:dyDescent="0.25">
      <c r="A52" s="20"/>
      <c r="B52" s="21"/>
      <c r="C52" s="19"/>
      <c r="D52" s="19"/>
    </row>
    <row r="53" spans="1:4" x14ac:dyDescent="0.25">
      <c r="A53" s="20"/>
      <c r="B53" s="21"/>
      <c r="C53" s="19"/>
      <c r="D53" s="19"/>
    </row>
    <row r="54" spans="1:4" x14ac:dyDescent="0.25">
      <c r="A54" s="20"/>
      <c r="B54" s="21"/>
      <c r="C54" s="19"/>
      <c r="D54" s="19"/>
    </row>
    <row r="55" spans="1:4" x14ac:dyDescent="0.25">
      <c r="A55" s="20"/>
      <c r="B55" s="21"/>
      <c r="C55" s="19"/>
      <c r="D55" s="19"/>
    </row>
    <row r="56" spans="1:4" x14ac:dyDescent="0.25">
      <c r="A56" s="20"/>
      <c r="B56" s="21"/>
      <c r="C56" s="19"/>
      <c r="D56" s="19"/>
    </row>
    <row r="57" spans="1:4" x14ac:dyDescent="0.25">
      <c r="A57" s="20"/>
      <c r="B57" s="21"/>
      <c r="C57" s="19"/>
      <c r="D57" s="19"/>
    </row>
    <row r="58" spans="1:4" x14ac:dyDescent="0.25">
      <c r="A58" s="20"/>
      <c r="B58" s="21"/>
      <c r="C58" s="19"/>
      <c r="D58" s="19"/>
    </row>
    <row r="59" spans="1:4" x14ac:dyDescent="0.25">
      <c r="A59" s="20"/>
      <c r="B59" s="21"/>
      <c r="C59" s="19"/>
      <c r="D59" s="19"/>
    </row>
    <row r="60" spans="1:4" x14ac:dyDescent="0.25">
      <c r="A60" s="20"/>
      <c r="B60" s="21"/>
      <c r="C60" s="19"/>
      <c r="D60" s="19"/>
    </row>
    <row r="61" spans="1:4" x14ac:dyDescent="0.25">
      <c r="A61" s="20"/>
      <c r="B61" s="21"/>
      <c r="C61" s="19"/>
      <c r="D61" s="19"/>
    </row>
    <row r="62" spans="1:4" x14ac:dyDescent="0.25">
      <c r="A62" s="20"/>
      <c r="B62" s="21"/>
      <c r="C62" s="19"/>
      <c r="D62" s="19"/>
    </row>
    <row r="63" spans="1:4" x14ac:dyDescent="0.25">
      <c r="A63" s="20"/>
      <c r="B63" s="21"/>
      <c r="C63" s="19"/>
      <c r="D63" s="19"/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0"/>
  <sheetViews>
    <sheetView topLeftCell="B1" zoomScale="110" zoomScaleNormal="110" workbookViewId="0">
      <selection activeCell="L16" sqref="L16"/>
    </sheetView>
  </sheetViews>
  <sheetFormatPr defaultRowHeight="15" x14ac:dyDescent="0.25"/>
  <cols>
    <col min="1" max="1" width="4.7109375" customWidth="1"/>
    <col min="2" max="2" width="22" customWidth="1"/>
    <col min="3" max="3" width="9.28515625" customWidth="1"/>
    <col min="4" max="4" width="10.42578125" customWidth="1"/>
    <col min="5" max="5" width="10.85546875" customWidth="1"/>
    <col min="6" max="9" width="6.5703125" bestFit="1" customWidth="1"/>
    <col min="10" max="10" width="9.5703125" customWidth="1"/>
    <col min="11" max="11" width="12.7109375" customWidth="1"/>
    <col min="12" max="12" width="12.85546875" customWidth="1"/>
    <col min="13" max="13" width="13" customWidth="1"/>
    <col min="14" max="14" width="13.42578125" customWidth="1"/>
    <col min="15" max="15" width="13.7109375" customWidth="1"/>
    <col min="16" max="16" width="13.140625" customWidth="1"/>
  </cols>
  <sheetData>
    <row r="3" spans="1:17" s="1" customFormat="1" ht="56.25" x14ac:dyDescent="0.25">
      <c r="A3" s="22" t="s">
        <v>0</v>
      </c>
      <c r="B3" s="60" t="s">
        <v>1</v>
      </c>
      <c r="C3" s="60" t="s">
        <v>2</v>
      </c>
      <c r="D3" s="60" t="s">
        <v>35</v>
      </c>
      <c r="E3" s="61" t="s">
        <v>4</v>
      </c>
      <c r="F3" s="23" t="s">
        <v>10</v>
      </c>
      <c r="G3" s="23" t="s">
        <v>11</v>
      </c>
      <c r="H3" s="23" t="s">
        <v>12</v>
      </c>
      <c r="I3" s="23" t="s">
        <v>13</v>
      </c>
      <c r="J3" s="23" t="s">
        <v>5</v>
      </c>
      <c r="K3" s="62" t="s">
        <v>36</v>
      </c>
      <c r="L3" s="62" t="s">
        <v>37</v>
      </c>
      <c r="M3" s="24" t="s">
        <v>8</v>
      </c>
      <c r="N3" s="63" t="s">
        <v>38</v>
      </c>
      <c r="O3" s="63" t="s">
        <v>39</v>
      </c>
      <c r="P3" s="25" t="s">
        <v>40</v>
      </c>
    </row>
    <row r="4" spans="1:17" s="6" customFormat="1" x14ac:dyDescent="0.25">
      <c r="A4" s="3">
        <v>19</v>
      </c>
      <c r="B4" s="64" t="s">
        <v>32</v>
      </c>
      <c r="C4" s="65">
        <f>E4+L4+O4</f>
        <v>26831</v>
      </c>
      <c r="D4" s="65">
        <v>3783</v>
      </c>
      <c r="E4" s="66">
        <v>19692</v>
      </c>
      <c r="F4" s="66">
        <v>2259</v>
      </c>
      <c r="G4" s="66">
        <v>4008</v>
      </c>
      <c r="H4" s="66">
        <v>5866</v>
      </c>
      <c r="I4" s="66">
        <v>7559</v>
      </c>
      <c r="J4" s="4">
        <f>E4/C4</f>
        <v>0.73392717379150985</v>
      </c>
      <c r="K4" s="66">
        <v>153</v>
      </c>
      <c r="L4" s="66">
        <v>6363</v>
      </c>
      <c r="M4" s="4">
        <f>L4/C4</f>
        <v>0.23715105661361857</v>
      </c>
      <c r="N4" s="66">
        <f>478+276</f>
        <v>754</v>
      </c>
      <c r="O4" s="66">
        <f>764+12</f>
        <v>776</v>
      </c>
      <c r="P4" s="4">
        <f>O4/C4</f>
        <v>2.8921769594871603E-2</v>
      </c>
      <c r="Q4" s="5"/>
    </row>
    <row r="5" spans="1:17" s="8" customFormat="1" x14ac:dyDescent="0.25">
      <c r="A5" s="26">
        <v>15</v>
      </c>
      <c r="B5" s="64" t="s">
        <v>28</v>
      </c>
      <c r="C5" s="65">
        <f>E5+L5+O5</f>
        <v>18342</v>
      </c>
      <c r="D5" s="65">
        <v>2228</v>
      </c>
      <c r="E5" s="66">
        <v>11706</v>
      </c>
      <c r="F5" s="66">
        <v>755</v>
      </c>
      <c r="G5" s="66">
        <v>2688</v>
      </c>
      <c r="H5" s="66">
        <v>3870</v>
      </c>
      <c r="I5" s="66">
        <v>4393</v>
      </c>
      <c r="J5" s="4">
        <f>E5/C5</f>
        <v>0.63820739286882566</v>
      </c>
      <c r="K5" s="66">
        <v>118</v>
      </c>
      <c r="L5" s="66">
        <v>6131</v>
      </c>
      <c r="M5" s="4">
        <f>L5/C5</f>
        <v>0.33426016792061936</v>
      </c>
      <c r="N5" s="66">
        <f>358+172</f>
        <v>530</v>
      </c>
      <c r="O5" s="66">
        <f>502+3</f>
        <v>505</v>
      </c>
      <c r="P5" s="4">
        <f>O5/C5</f>
        <v>2.753243921055501E-2</v>
      </c>
    </row>
    <row r="6" spans="1:17" s="6" customFormat="1" x14ac:dyDescent="0.25">
      <c r="A6" s="3">
        <v>3</v>
      </c>
      <c r="B6" s="64" t="s">
        <v>16</v>
      </c>
      <c r="C6" s="65">
        <f>E6+L6+O6</f>
        <v>24982</v>
      </c>
      <c r="D6" s="65">
        <v>1925</v>
      </c>
      <c r="E6" s="66">
        <v>16076</v>
      </c>
      <c r="F6" s="66">
        <v>4236</v>
      </c>
      <c r="G6" s="66">
        <v>2889</v>
      </c>
      <c r="H6" s="66">
        <v>4487</v>
      </c>
      <c r="I6" s="66">
        <v>4464</v>
      </c>
      <c r="J6" s="4">
        <f>E6/C6</f>
        <v>0.64350332239212238</v>
      </c>
      <c r="K6" s="66">
        <v>154</v>
      </c>
      <c r="L6" s="66">
        <v>8220</v>
      </c>
      <c r="M6" s="4">
        <f>L6/C6</f>
        <v>0.32903690657273238</v>
      </c>
      <c r="N6" s="66">
        <f>517+383</f>
        <v>900</v>
      </c>
      <c r="O6" s="66">
        <f>671+15</f>
        <v>686</v>
      </c>
      <c r="P6" s="4">
        <f>O6/C6</f>
        <v>2.7459771035145304E-2</v>
      </c>
      <c r="Q6" s="5"/>
    </row>
    <row r="7" spans="1:17" s="8" customFormat="1" x14ac:dyDescent="0.25">
      <c r="A7" s="26">
        <v>17</v>
      </c>
      <c r="B7" s="64" t="s">
        <v>30</v>
      </c>
      <c r="C7" s="65">
        <f>E7+L7+O7</f>
        <v>97488</v>
      </c>
      <c r="D7" s="65">
        <v>12725</v>
      </c>
      <c r="E7" s="66">
        <v>74741</v>
      </c>
      <c r="F7" s="66">
        <v>14028</v>
      </c>
      <c r="G7" s="66">
        <v>11947</v>
      </c>
      <c r="H7" s="66">
        <v>22785</v>
      </c>
      <c r="I7" s="66">
        <v>25981</v>
      </c>
      <c r="J7" s="4">
        <f>E7/C7</f>
        <v>0.76666871820121452</v>
      </c>
      <c r="K7" s="66">
        <v>356</v>
      </c>
      <c r="L7" s="66">
        <v>20371</v>
      </c>
      <c r="M7" s="4">
        <f>L7/C7</f>
        <v>0.20895905137042509</v>
      </c>
      <c r="N7" s="66">
        <f>1404+662</f>
        <v>2066</v>
      </c>
      <c r="O7" s="66">
        <f>2328+48</f>
        <v>2376</v>
      </c>
      <c r="P7" s="4">
        <f>O7/C7</f>
        <v>2.4372230428360415E-2</v>
      </c>
    </row>
    <row r="8" spans="1:17" s="6" customFormat="1" x14ac:dyDescent="0.25">
      <c r="A8" s="27">
        <v>14</v>
      </c>
      <c r="B8" s="67" t="s">
        <v>27</v>
      </c>
      <c r="C8" s="65">
        <f>E8+L8+O8</f>
        <v>54420</v>
      </c>
      <c r="D8" s="65">
        <v>4764</v>
      </c>
      <c r="E8" s="66">
        <v>37966</v>
      </c>
      <c r="F8" s="66">
        <v>6510</v>
      </c>
      <c r="G8" s="66">
        <v>7610</v>
      </c>
      <c r="H8" s="66">
        <v>12233</v>
      </c>
      <c r="I8" s="66">
        <v>11613</v>
      </c>
      <c r="J8" s="4">
        <f>E8/C8</f>
        <v>0.69764792355751559</v>
      </c>
      <c r="K8" s="66">
        <v>240</v>
      </c>
      <c r="L8" s="66">
        <v>15150</v>
      </c>
      <c r="M8" s="4">
        <f>L8/C8</f>
        <v>0.27839029768467477</v>
      </c>
      <c r="N8" s="66">
        <f>900+882</f>
        <v>1782</v>
      </c>
      <c r="O8" s="66">
        <f>1253+51</f>
        <v>1304</v>
      </c>
      <c r="P8" s="4">
        <f>O8/C8</f>
        <v>2.3961778757809627E-2</v>
      </c>
      <c r="Q8" s="5"/>
    </row>
    <row r="9" spans="1:17" x14ac:dyDescent="0.25">
      <c r="A9" s="17"/>
      <c r="B9" s="18"/>
      <c r="C9" s="19"/>
      <c r="D9" s="19"/>
    </row>
    <row r="10" spans="1:17" x14ac:dyDescent="0.25">
      <c r="A10" s="17"/>
      <c r="B10" s="39" t="s">
        <v>46</v>
      </c>
      <c r="C10" s="39" t="s">
        <v>48</v>
      </c>
      <c r="D10" s="19"/>
    </row>
    <row r="11" spans="1:17" x14ac:dyDescent="0.25">
      <c r="A11" s="20"/>
      <c r="B11" s="21"/>
      <c r="C11" s="19"/>
      <c r="D11" s="19"/>
    </row>
    <row r="12" spans="1:17" x14ac:dyDescent="0.25">
      <c r="A12" s="20"/>
      <c r="B12" s="21"/>
      <c r="C12" s="19"/>
      <c r="D12" s="19"/>
    </row>
    <row r="13" spans="1:17" x14ac:dyDescent="0.25">
      <c r="A13" s="20"/>
      <c r="B13" s="21"/>
      <c r="C13" s="19"/>
      <c r="D13" s="19"/>
    </row>
    <row r="14" spans="1:17" x14ac:dyDescent="0.25">
      <c r="A14" s="20"/>
      <c r="B14" s="21"/>
      <c r="C14" s="19"/>
      <c r="D14" s="19"/>
    </row>
    <row r="15" spans="1:17" x14ac:dyDescent="0.25">
      <c r="A15" s="20"/>
      <c r="B15" s="21"/>
      <c r="C15" s="19"/>
      <c r="D15" s="19"/>
    </row>
    <row r="16" spans="1:17" x14ac:dyDescent="0.25">
      <c r="A16" s="20"/>
      <c r="B16" s="21"/>
      <c r="C16" s="19"/>
      <c r="D16" s="19"/>
    </row>
    <row r="17" spans="1:4" x14ac:dyDescent="0.25">
      <c r="A17" s="20"/>
      <c r="B17" s="21"/>
      <c r="C17" s="19"/>
      <c r="D17" s="19"/>
    </row>
    <row r="18" spans="1:4" x14ac:dyDescent="0.25">
      <c r="A18" s="20"/>
      <c r="B18" s="21"/>
      <c r="C18" s="19"/>
      <c r="D18" s="19"/>
    </row>
    <row r="19" spans="1:4" x14ac:dyDescent="0.25">
      <c r="A19" s="20"/>
      <c r="B19" s="21"/>
      <c r="C19" s="19"/>
      <c r="D19" s="19"/>
    </row>
    <row r="20" spans="1:4" x14ac:dyDescent="0.25">
      <c r="A20" s="20"/>
      <c r="B20" s="21"/>
      <c r="C20" s="19"/>
      <c r="D20" s="19"/>
    </row>
    <row r="21" spans="1:4" x14ac:dyDescent="0.25">
      <c r="A21" s="20"/>
      <c r="B21" s="21"/>
      <c r="C21" s="19"/>
      <c r="D21" s="19"/>
    </row>
    <row r="22" spans="1:4" x14ac:dyDescent="0.25">
      <c r="A22" s="20"/>
      <c r="B22" s="21"/>
      <c r="C22" s="19"/>
      <c r="D22" s="19"/>
    </row>
    <row r="23" spans="1:4" x14ac:dyDescent="0.25">
      <c r="A23" s="20"/>
      <c r="B23" s="21"/>
      <c r="C23" s="19"/>
      <c r="D23" s="19"/>
    </row>
    <row r="24" spans="1:4" x14ac:dyDescent="0.25">
      <c r="A24" s="20"/>
      <c r="B24" s="21"/>
      <c r="C24" s="19"/>
      <c r="D24" s="19"/>
    </row>
    <row r="25" spans="1:4" x14ac:dyDescent="0.25">
      <c r="A25" s="20"/>
      <c r="B25" s="21"/>
      <c r="C25" s="19"/>
      <c r="D25" s="19"/>
    </row>
    <row r="26" spans="1:4" x14ac:dyDescent="0.25">
      <c r="A26" s="20"/>
      <c r="B26" s="38" t="s">
        <v>41</v>
      </c>
      <c r="C26" s="19"/>
      <c r="D26" s="19"/>
    </row>
    <row r="27" spans="1:4" x14ac:dyDescent="0.25">
      <c r="A27" s="20"/>
      <c r="B27" s="21"/>
      <c r="C27" s="19"/>
      <c r="D27" s="19"/>
    </row>
    <row r="28" spans="1:4" x14ac:dyDescent="0.25">
      <c r="A28" s="20"/>
      <c r="B28" s="21"/>
      <c r="C28" s="19"/>
      <c r="D28" s="19"/>
    </row>
    <row r="29" spans="1:4" x14ac:dyDescent="0.25">
      <c r="A29" s="20"/>
      <c r="B29" s="21"/>
      <c r="C29" s="19"/>
      <c r="D29" s="19"/>
    </row>
    <row r="30" spans="1:4" x14ac:dyDescent="0.25">
      <c r="A30" s="20"/>
      <c r="B30" s="21"/>
      <c r="C30" s="19"/>
      <c r="D30" s="19"/>
    </row>
    <row r="31" spans="1:4" x14ac:dyDescent="0.25">
      <c r="A31" s="20"/>
      <c r="B31" s="21"/>
      <c r="C31" s="19"/>
      <c r="D31" s="19"/>
    </row>
    <row r="32" spans="1:4" x14ac:dyDescent="0.25">
      <c r="A32" s="20"/>
      <c r="B32" s="21"/>
      <c r="C32" s="19"/>
      <c r="D32" s="19"/>
    </row>
    <row r="33" spans="1:4" x14ac:dyDescent="0.25">
      <c r="A33" s="20"/>
      <c r="B33" s="21"/>
      <c r="C33" s="19"/>
      <c r="D33" s="19"/>
    </row>
    <row r="34" spans="1:4" x14ac:dyDescent="0.25">
      <c r="A34" s="20"/>
      <c r="B34" s="21"/>
      <c r="C34" s="19"/>
      <c r="D34" s="19"/>
    </row>
    <row r="35" spans="1:4" x14ac:dyDescent="0.25">
      <c r="A35" s="20"/>
      <c r="B35" s="21"/>
      <c r="C35" s="19"/>
      <c r="D35" s="19"/>
    </row>
    <row r="36" spans="1:4" x14ac:dyDescent="0.25">
      <c r="A36" s="20"/>
      <c r="B36" s="21"/>
      <c r="C36" s="19"/>
      <c r="D36" s="19"/>
    </row>
    <row r="37" spans="1:4" x14ac:dyDescent="0.25">
      <c r="A37" s="20"/>
      <c r="B37" s="21"/>
      <c r="C37" s="19"/>
      <c r="D37" s="19"/>
    </row>
    <row r="38" spans="1:4" x14ac:dyDescent="0.25">
      <c r="A38" s="20"/>
      <c r="B38" s="21"/>
      <c r="C38" s="19"/>
      <c r="D38" s="19"/>
    </row>
    <row r="39" spans="1:4" x14ac:dyDescent="0.25">
      <c r="A39" s="20"/>
      <c r="B39" s="21"/>
      <c r="C39" s="19"/>
      <c r="D39" s="19"/>
    </row>
    <row r="40" spans="1:4" x14ac:dyDescent="0.25">
      <c r="A40" s="20"/>
      <c r="B40" s="21"/>
      <c r="C40" s="19"/>
      <c r="D40" s="19"/>
    </row>
    <row r="41" spans="1:4" x14ac:dyDescent="0.25">
      <c r="A41" s="20"/>
      <c r="B41" s="21"/>
      <c r="C41" s="19"/>
      <c r="D41" s="19"/>
    </row>
    <row r="42" spans="1:4" x14ac:dyDescent="0.25">
      <c r="A42" s="20"/>
      <c r="B42" s="21"/>
      <c r="C42" s="19"/>
      <c r="D42" s="19"/>
    </row>
    <row r="43" spans="1:4" x14ac:dyDescent="0.25">
      <c r="A43" s="20"/>
      <c r="B43" s="21"/>
      <c r="C43" s="19"/>
      <c r="D43" s="19"/>
    </row>
    <row r="44" spans="1:4" x14ac:dyDescent="0.25">
      <c r="A44" s="20"/>
      <c r="B44" s="21"/>
      <c r="C44" s="19"/>
      <c r="D44" s="19"/>
    </row>
    <row r="45" spans="1:4" x14ac:dyDescent="0.25">
      <c r="A45" s="20"/>
      <c r="B45" s="21"/>
      <c r="C45" s="19"/>
      <c r="D45" s="19"/>
    </row>
    <row r="46" spans="1:4" x14ac:dyDescent="0.25">
      <c r="A46" s="20"/>
      <c r="B46" s="21"/>
      <c r="C46" s="19"/>
      <c r="D46" s="19"/>
    </row>
    <row r="47" spans="1:4" x14ac:dyDescent="0.25">
      <c r="A47" s="20"/>
      <c r="B47" s="21"/>
      <c r="C47" s="19"/>
      <c r="D47" s="19"/>
    </row>
    <row r="48" spans="1:4" x14ac:dyDescent="0.25">
      <c r="A48" s="20"/>
      <c r="B48" s="21"/>
      <c r="C48" s="19"/>
      <c r="D48" s="19"/>
    </row>
    <row r="49" spans="1:4" x14ac:dyDescent="0.25">
      <c r="A49" s="20"/>
      <c r="B49" s="21"/>
      <c r="C49" s="19"/>
      <c r="D49" s="19"/>
    </row>
    <row r="50" spans="1:4" x14ac:dyDescent="0.25">
      <c r="A50" s="20"/>
      <c r="B50" s="21"/>
      <c r="C50" s="19"/>
      <c r="D50" s="19"/>
    </row>
    <row r="51" spans="1:4" x14ac:dyDescent="0.25">
      <c r="A51" s="20"/>
      <c r="B51" s="21"/>
      <c r="C51" s="19"/>
      <c r="D51" s="19"/>
    </row>
    <row r="52" spans="1:4" x14ac:dyDescent="0.25">
      <c r="A52" s="20"/>
      <c r="B52" s="21"/>
      <c r="C52" s="19"/>
      <c r="D52" s="19"/>
    </row>
    <row r="53" spans="1:4" x14ac:dyDescent="0.25">
      <c r="A53" s="20"/>
      <c r="B53" s="21"/>
      <c r="C53" s="19"/>
      <c r="D53" s="19"/>
    </row>
    <row r="54" spans="1:4" x14ac:dyDescent="0.25">
      <c r="A54" s="20"/>
      <c r="B54" s="21"/>
      <c r="C54" s="19"/>
      <c r="D54" s="19"/>
    </row>
    <row r="55" spans="1:4" x14ac:dyDescent="0.25">
      <c r="A55" s="20"/>
      <c r="B55" s="21"/>
      <c r="C55" s="19"/>
      <c r="D55" s="19"/>
    </row>
    <row r="56" spans="1:4" x14ac:dyDescent="0.25">
      <c r="A56" s="20"/>
      <c r="B56" s="21"/>
      <c r="C56" s="19"/>
      <c r="D56" s="19"/>
    </row>
    <row r="57" spans="1:4" x14ac:dyDescent="0.25">
      <c r="A57" s="20"/>
      <c r="B57" s="21"/>
      <c r="C57" s="19"/>
      <c r="D57" s="19"/>
    </row>
    <row r="58" spans="1:4" x14ac:dyDescent="0.25">
      <c r="A58" s="20"/>
      <c r="B58" s="21"/>
      <c r="C58" s="19"/>
      <c r="D58" s="19"/>
    </row>
    <row r="59" spans="1:4" x14ac:dyDescent="0.25">
      <c r="A59" s="20"/>
      <c r="B59" s="21"/>
      <c r="C59" s="19"/>
      <c r="D59" s="19"/>
    </row>
    <row r="60" spans="1:4" x14ac:dyDescent="0.25">
      <c r="A60" s="20"/>
      <c r="B60" s="21"/>
      <c r="C60" s="19"/>
      <c r="D60" s="19"/>
    </row>
    <row r="61" spans="1:4" x14ac:dyDescent="0.25">
      <c r="A61" s="20"/>
      <c r="B61" s="21"/>
      <c r="C61" s="19"/>
      <c r="D61" s="19"/>
    </row>
    <row r="62" spans="1:4" x14ac:dyDescent="0.25">
      <c r="A62" s="20"/>
      <c r="B62" s="21"/>
      <c r="C62" s="19"/>
      <c r="D62" s="19"/>
    </row>
    <row r="63" spans="1:4" x14ac:dyDescent="0.25">
      <c r="A63" s="20"/>
      <c r="B63" s="21"/>
      <c r="C63" s="19"/>
      <c r="D63" s="19"/>
    </row>
    <row r="64" spans="1:4" x14ac:dyDescent="0.25">
      <c r="A64" s="20"/>
      <c r="B64" s="21"/>
      <c r="C64" s="19"/>
      <c r="D64" s="19"/>
    </row>
    <row r="65" spans="1:4" x14ac:dyDescent="0.25">
      <c r="A65" s="20"/>
      <c r="B65" s="21"/>
      <c r="C65" s="19"/>
      <c r="D65" s="19"/>
    </row>
    <row r="66" spans="1:4" x14ac:dyDescent="0.25">
      <c r="A66" s="20"/>
      <c r="B66" s="21"/>
      <c r="C66" s="19"/>
      <c r="D66" s="19"/>
    </row>
    <row r="67" spans="1:4" x14ac:dyDescent="0.25">
      <c r="A67" s="20"/>
      <c r="B67" s="21"/>
      <c r="C67" s="19"/>
      <c r="D67" s="19"/>
    </row>
    <row r="68" spans="1:4" x14ac:dyDescent="0.25">
      <c r="A68" s="20"/>
      <c r="B68" s="21"/>
      <c r="C68" s="19"/>
      <c r="D68" s="19"/>
    </row>
    <row r="69" spans="1:4" x14ac:dyDescent="0.25">
      <c r="A69" s="20"/>
      <c r="B69" s="21"/>
      <c r="C69" s="19"/>
      <c r="D69" s="19"/>
    </row>
    <row r="70" spans="1:4" x14ac:dyDescent="0.25">
      <c r="A70" s="20"/>
      <c r="B70" s="21"/>
      <c r="C70" s="19"/>
      <c r="D70" s="19"/>
    </row>
    <row r="71" spans="1:4" x14ac:dyDescent="0.25">
      <c r="A71" s="20"/>
      <c r="B71" s="21"/>
      <c r="C71" s="19"/>
      <c r="D71" s="19"/>
    </row>
    <row r="72" spans="1:4" x14ac:dyDescent="0.25">
      <c r="A72" s="20"/>
      <c r="B72" s="21"/>
      <c r="C72" s="19"/>
      <c r="D72" s="19"/>
    </row>
    <row r="73" spans="1:4" x14ac:dyDescent="0.25">
      <c r="A73" s="20"/>
      <c r="B73" s="21"/>
      <c r="C73" s="19"/>
      <c r="D73" s="19"/>
    </row>
    <row r="74" spans="1:4" x14ac:dyDescent="0.25">
      <c r="A74" s="20"/>
      <c r="B74" s="21"/>
      <c r="C74" s="19"/>
      <c r="D74" s="19"/>
    </row>
    <row r="75" spans="1:4" x14ac:dyDescent="0.25">
      <c r="A75" s="20"/>
      <c r="B75" s="21"/>
      <c r="C75" s="19"/>
      <c r="D75" s="19"/>
    </row>
    <row r="76" spans="1:4" x14ac:dyDescent="0.25">
      <c r="A76" s="20"/>
      <c r="B76" s="21"/>
      <c r="C76" s="19"/>
      <c r="D76" s="19"/>
    </row>
    <row r="77" spans="1:4" x14ac:dyDescent="0.25">
      <c r="A77" s="20"/>
      <c r="B77" s="21"/>
      <c r="C77" s="19"/>
      <c r="D77" s="19"/>
    </row>
    <row r="78" spans="1:4" x14ac:dyDescent="0.25">
      <c r="A78" s="20"/>
      <c r="B78" s="21"/>
      <c r="C78" s="19"/>
      <c r="D78" s="19"/>
    </row>
    <row r="79" spans="1:4" x14ac:dyDescent="0.25">
      <c r="A79" s="20"/>
      <c r="B79" s="21"/>
      <c r="C79" s="19"/>
      <c r="D79" s="19"/>
    </row>
    <row r="80" spans="1:4" x14ac:dyDescent="0.25">
      <c r="A80" s="20"/>
      <c r="B80" s="21"/>
      <c r="C80" s="19"/>
      <c r="D80" s="19"/>
    </row>
    <row r="81" spans="1:4" x14ac:dyDescent="0.25">
      <c r="A81" s="20"/>
      <c r="B81" s="21"/>
      <c r="C81" s="19"/>
      <c r="D81" s="19"/>
    </row>
    <row r="82" spans="1:4" x14ac:dyDescent="0.25">
      <c r="A82" s="20"/>
      <c r="B82" s="21"/>
      <c r="C82" s="19"/>
      <c r="D82" s="19"/>
    </row>
    <row r="83" spans="1:4" x14ac:dyDescent="0.25">
      <c r="A83" s="20"/>
      <c r="B83" s="21"/>
      <c r="C83" s="19"/>
      <c r="D83" s="19"/>
    </row>
    <row r="84" spans="1:4" x14ac:dyDescent="0.25">
      <c r="A84" s="20"/>
      <c r="B84" s="21"/>
      <c r="C84" s="19"/>
      <c r="D84" s="19"/>
    </row>
    <row r="85" spans="1:4" x14ac:dyDescent="0.25">
      <c r="A85" s="20"/>
      <c r="B85" s="21"/>
      <c r="C85" s="19"/>
      <c r="D85" s="19"/>
    </row>
    <row r="86" spans="1:4" x14ac:dyDescent="0.25">
      <c r="A86" s="20"/>
      <c r="B86" s="21"/>
      <c r="C86" s="19"/>
      <c r="D86" s="19"/>
    </row>
    <row r="87" spans="1:4" x14ac:dyDescent="0.25">
      <c r="A87" s="20"/>
      <c r="B87" s="21"/>
      <c r="C87" s="19"/>
      <c r="D87" s="19"/>
    </row>
    <row r="88" spans="1:4" x14ac:dyDescent="0.25">
      <c r="A88" s="20"/>
      <c r="B88" s="21"/>
      <c r="C88" s="19"/>
      <c r="D88" s="19"/>
    </row>
    <row r="89" spans="1:4" x14ac:dyDescent="0.25">
      <c r="A89" s="20"/>
      <c r="B89" s="21"/>
      <c r="C89" s="19"/>
      <c r="D89" s="19"/>
    </row>
    <row r="90" spans="1:4" x14ac:dyDescent="0.25">
      <c r="A90" s="20"/>
      <c r="B90" s="21"/>
      <c r="C90" s="19"/>
      <c r="D90" s="19"/>
    </row>
  </sheetData>
  <pageMargins left="0.19685039370078741" right="0.19685039370078741" top="0.35433070866141736" bottom="0.35433070866141736" header="0.11811023622047245" footer="0.11811023622047245"/>
  <pageSetup paperSize="9" scale="95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Tablica 1</vt:lpstr>
      <vt:lpstr>Grafikon 1</vt:lpstr>
      <vt:lpstr>Grafikon 2. proračuni</vt:lpstr>
      <vt:lpstr>Grafikon 2. neprofitni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Ivona Škara</dc:creator>
  <cp:lastModifiedBy>admin</cp:lastModifiedBy>
  <dcterms:created xsi:type="dcterms:W3CDTF">2018-02-16T09:16:03Z</dcterms:created>
  <dcterms:modified xsi:type="dcterms:W3CDTF">2018-02-16T12:27:56Z</dcterms:modified>
</cp:coreProperties>
</file>